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Read Me" sheetId="1" state="visible" r:id="rId3"/>
    <sheet name="Data - Actuals" sheetId="2" state="visible" r:id="rId4"/>
    <sheet name="Data - Budget" sheetId="3" state="visible" r:id="rId5"/>
    <sheet name="Scenario Analysis" sheetId="4" state="visible" r:id="rId6"/>
    <sheet name="KPI Calculations" sheetId="5" state="visible" r:id="rId7"/>
    <sheet name="Executive Overview" sheetId="6" state="visible" r:id="rId8"/>
    <sheet name="Revenue Variance Analysis" sheetId="7" state="visible" r:id="rId9"/>
    <sheet name="Cash Flow &amp; Forecast" sheetId="8" state="visible" r:id="rId10"/>
    <sheet name="Model Checks" sheetId="9" state="visible" r:id="rId11"/>
    <sheet name="Sources &amp; Methodology"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<sst xmlns="http://schemas.openxmlformats.org/spreadsheetml/2006/main" count="176" uniqueCount="160">
  <si>
    <t xml:space="preserve">Executive FP&amp;A Performance Dashboard</t>
  </si>
  <si>
    <t xml:space="preserve">Budget vs. Actual Monitoring  |  Revenue Variance  |  Cash Flow  |  Rolling Forecast  |  Scenario Analysis</t>
  </si>
  <si>
    <t xml:space="preserve">About this workbook</t>
  </si>
  <si>
    <t xml:space="preserve">This workbook is an Excel/formula-driven rebuild of an existing Power BI FP&amp;A dashboard project. The underlying Actuals, Budget, and Scenario datasets, and every KPI definition (DAX measure), were extracted directly from the original .pbix data model and reproduced here as native, auditable Excel formulas — no figures were invented or altered. See the 'Sources &amp; Methodology' tab for full detail and required attribution.</t>
  </si>
  <si>
    <t xml:space="preserve">How to use the model</t>
  </si>
  <si>
    <t xml:space="preserve">▸ Executive Overview</t>
  </si>
  <si>
    <t xml:space="preserve">One-page KPI dashboard: Revenue vs Budget, OPEX, EBITDA, Net Cash Flow, and trend charts.</t>
  </si>
  <si>
    <t xml:space="preserve">▸ Revenue Variance Analysis</t>
  </si>
  <si>
    <t xml:space="preserve">Monthly Actual vs Budget revenue variance table and chart, with driver commentary.</t>
  </si>
  <si>
    <t xml:space="preserve">▸ Cash Flow &amp; Forecast</t>
  </si>
  <si>
    <t xml:space="preserve">Net cash flow trend and rolling 3-month revenue forecast.</t>
  </si>
  <si>
    <t xml:space="preserve">▸ Scenario Analysis</t>
  </si>
  <si>
    <t xml:space="preserve">Base / Optimistic / Downside case selector — change the dropdown to flex Revenue &amp; OPEX across the whole model.</t>
  </si>
  <si>
    <t xml:space="preserve">▸ Data - Actuals</t>
  </si>
  <si>
    <t xml:space="preserve">Raw monthly actuals (input data, blue font).</t>
  </si>
  <si>
    <t xml:space="preserve">▸ Data - Budget</t>
  </si>
  <si>
    <t xml:space="preserve">Raw monthly budget (input data, blue font).</t>
  </si>
  <si>
    <t xml:space="preserve">▸ KPI Calculations</t>
  </si>
  <si>
    <t xml:space="preserve">All derived metrics as transparent formulas, replicating the original Power BI DAX measures.</t>
  </si>
  <si>
    <t xml:space="preserve">▸ Model Checks</t>
  </si>
  <si>
    <t xml:space="preserve">Automated integrity checks (data alignment, error scan, scenario logic).</t>
  </si>
  <si>
    <t xml:space="preserve">▸ Sources &amp; Methodology</t>
  </si>
  <si>
    <t xml:space="preserve">Data source, definitions, limitations, and original-project attribution.</t>
  </si>
  <si>
    <t xml:space="preserve">Formatting legend</t>
  </si>
  <si>
    <t xml:space="preserve">Blue text</t>
  </si>
  <si>
    <t xml:space="preserve">Hardcoded input (editable assumption or raw data)</t>
  </si>
  <si>
    <t xml:space="preserve">Black text</t>
  </si>
  <si>
    <t xml:space="preserve">Formula (do not overtype)</t>
  </si>
  <si>
    <t xml:space="preserve">Green text</t>
  </si>
  <si>
    <t xml:space="preserve">Link pulling a value from another sheet</t>
  </si>
  <si>
    <t xml:space="preserve">Yellow fill</t>
  </si>
  <si>
    <t xml:space="preserve">Key assumption / cell you are expected to review or fill in</t>
  </si>
  <si>
    <t xml:space="preserve">IMPORTANT: The Actuals/Budget figures in this workbook are the same demonstration dataset used by the original Power BI project (see Sources &amp; Methodology). They illustrate FP&amp;A modeling technique and are not the reported financials of a real, named company.</t>
  </si>
  <si>
    <t xml:space="preserve">Monthly Actuals (Input Data)</t>
  </si>
  <si>
    <t xml:space="preserve">Source: Extracted from original Power BI data model (Actuals table). Values are demonstration data — see Sources &amp; Methodology.</t>
  </si>
  <si>
    <t xml:space="preserve">Month</t>
  </si>
  <si>
    <t xml:space="preserve">Revenue</t>
  </si>
  <si>
    <t xml:space="preserve">OPEX</t>
  </si>
  <si>
    <t xml:space="preserve">Capex</t>
  </si>
  <si>
    <t xml:space="preserve">Cash In</t>
  </si>
  <si>
    <t xml:space="preserve">Cash Out</t>
  </si>
  <si>
    <t xml:space="preserve">Total</t>
  </si>
  <si>
    <t xml:space="preserve">Monthly Budget (Input Data)</t>
  </si>
  <si>
    <t xml:space="preserve">Source: Extracted from original Power BI data model (Budget table).</t>
  </si>
  <si>
    <t xml:space="preserve">Budget Revenue</t>
  </si>
  <si>
    <t xml:space="preserve">Budget OPEX</t>
  </si>
  <si>
    <t xml:space="preserve">Scenario Analysis</t>
  </si>
  <si>
    <t xml:space="preserve">Source: Extracted from original Power BI data model (Scenario_Table). Adjust the selector in E5 to flex Revenue &amp; OPEX across the entire model.</t>
  </si>
  <si>
    <t xml:space="preserve">Scenario Multipliers (Input)</t>
  </si>
  <si>
    <t xml:space="preserve">Active Scenario</t>
  </si>
  <si>
    <t xml:space="preserve">Scenario</t>
  </si>
  <si>
    <t xml:space="preserve">Revenue Adj.</t>
  </si>
  <si>
    <t xml:space="preserve">OPEX Adj.</t>
  </si>
  <si>
    <t xml:space="preserve">Selected Scenario ▸</t>
  </si>
  <si>
    <t xml:space="preserve">Base</t>
  </si>
  <si>
    <t xml:space="preserve">Optimistic</t>
  </si>
  <si>
    <t xml:space="preserve">Active Revenue Adj.</t>
  </si>
  <si>
    <t xml:space="preserve">Downside</t>
  </si>
  <si>
    <t xml:space="preserve">Active OPEX Adj.</t>
  </si>
  <si>
    <t xml:space="preserve">Definitions: Optimistic = +10% Revenue / −5% OPEX vs. Base. Downside = −10% Revenue / +8% OPEX vs. Base, reflecting a stress scenario for planning purposes.</t>
  </si>
  <si>
    <t xml:space="preserve">Scenario Impact Summary (Full Period)</t>
  </si>
  <si>
    <t xml:space="preserve">Metric</t>
  </si>
  <si>
    <t xml:space="preserve">Base Case</t>
  </si>
  <si>
    <t xml:space="preserve">Selected Scenario</t>
  </si>
  <si>
    <t xml:space="preserve">Δ vs Base</t>
  </si>
  <si>
    <t xml:space="preserve">Δ %</t>
  </si>
  <si>
    <t xml:space="preserve">Total Revenue</t>
  </si>
  <si>
    <t xml:space="preserve">Total OPEX</t>
  </si>
  <si>
    <t xml:space="preserve">KPI Calculations (Monthly, Formula-Driven)</t>
  </si>
  <si>
    <t xml:space="preserve">Replicates the original Power BI DAX measures as native Excel formulas. Revenue/OPEX Variance = Actual − Budget. EBITDA = Revenue − OPEX. Net Cash Flow = Cash In − Cash Out. Rolling 3M Revenue = trailing 3-month revenue sum (replicates DATESINPERIOD(-3,MONTH) in the source model).</t>
  </si>
  <si>
    <t xml:space="preserve">Budget
Revenue</t>
  </si>
  <si>
    <t xml:space="preserve">Revenue
Variance $</t>
  </si>
  <si>
    <t xml:space="preserve">Revenue
Variance %</t>
  </si>
  <si>
    <t xml:space="preserve">Budget
OPEX</t>
  </si>
  <si>
    <t xml:space="preserve">OPEX
Variance $</t>
  </si>
  <si>
    <t xml:space="preserve">OPEX
Variance %</t>
  </si>
  <si>
    <t xml:space="preserve">EBITDA</t>
  </si>
  <si>
    <t xml:space="preserve">Net Cash
Flow</t>
  </si>
  <si>
    <t xml:space="preserve">Rolling 3M
Revenue</t>
  </si>
  <si>
    <t xml:space="preserve">Executive Overview — FP&amp;A Performance Dashboard</t>
  </si>
  <si>
    <t xml:space="preserve">Total Revenue (Actual)</t>
  </si>
  <si>
    <t xml:space="preserve">Total Revenue Variance</t>
  </si>
  <si>
    <t xml:space="preserve">Total OPEX (Actual)</t>
  </si>
  <si>
    <t xml:space="preserve">Total OPEX Variance</t>
  </si>
  <si>
    <t xml:space="preserve">Full period</t>
  </si>
  <si>
    <t xml:space="preserve">Total EBITDA</t>
  </si>
  <si>
    <t xml:space="preserve">Net Cash Flow (Total)</t>
  </si>
  <si>
    <t xml:space="preserve">Latest Month Revenue</t>
  </si>
  <si>
    <t xml:space="preserve">Rolling 3M Revenue (Latest)</t>
  </si>
  <si>
    <t xml:space="preserve">Trailing 3 months</t>
  </si>
  <si>
    <t xml:space="preserve">Revenue vs. Budget — Trend</t>
  </si>
  <si>
    <t xml:space="preserve">Revenue Variance Analysis</t>
  </si>
  <si>
    <t xml:space="preserve">Monthly Actual vs. Budget revenue variance, driving each month's over/under-performance.</t>
  </si>
  <si>
    <t xml:space="preserve">Variance $</t>
  </si>
  <si>
    <t xml:space="preserve">Variance %</t>
  </si>
  <si>
    <t xml:space="preserve">Commentary</t>
  </si>
  <si>
    <t xml:space="preserve">Summary</t>
  </si>
  <si>
    <t xml:space="preserve">Months above budget</t>
  </si>
  <si>
    <t xml:space="preserve">Months below budget</t>
  </si>
  <si>
    <t xml:space="preserve">Average monthly variance %</t>
  </si>
  <si>
    <t xml:space="preserve">Cash Flow &amp; Forecast</t>
  </si>
  <si>
    <t xml:space="preserve">Liquidity monitoring (Net Cash Flow) and a rolling 3-month revenue forecast, replicating the original DATESINPERIOD DAX logic.</t>
  </si>
  <si>
    <t xml:space="preserve">Liquidity Summary</t>
  </si>
  <si>
    <t xml:space="preserve">Total Net Cash Flow</t>
  </si>
  <si>
    <t xml:space="preserve">Months with negative cash flow</t>
  </si>
  <si>
    <t xml:space="preserve">Average monthly cash flow</t>
  </si>
  <si>
    <t xml:space="preserve">Model Integrity Checks</t>
  </si>
  <si>
    <t xml:space="preserve">Check</t>
  </si>
  <si>
    <t xml:space="preserve">Result</t>
  </si>
  <si>
    <t xml:space="preserve">Status</t>
  </si>
  <si>
    <t xml:space="preserve">Notes</t>
  </si>
  <si>
    <t xml:space="preserve">Actuals row count = Budget row count</t>
  </si>
  <si>
    <t xml:space="preserve">Both tables should cover the same 24 months</t>
  </si>
  <si>
    <t xml:space="preserve">All Actuals months match Budget months (1:1)</t>
  </si>
  <si>
    <t xml:space="preserve">Flags any month-key misalignment between the two source tables</t>
  </si>
  <si>
    <t xml:space="preserve">No error values in KPI Calculations</t>
  </si>
  <si>
    <t xml:space="preserve">Scans all formula output for broken-reference, divide-by-zero, type, or lookup errors</t>
  </si>
  <si>
    <t xml:space="preserve">No error values in Revenue Variance Analysis</t>
  </si>
  <si>
    <t xml:space="preserve">Scans the variance table for formula errors</t>
  </si>
  <si>
    <t xml:space="preserve">No error values in Cash Flow &amp; Forecast</t>
  </si>
  <si>
    <t xml:space="preserve">Scans the cash flow table for formula errors</t>
  </si>
  <si>
    <t xml:space="preserve">Revenue Variance $ = Revenue − Budget Revenue (spot check, latest month)</t>
  </si>
  <si>
    <t xml:space="preserve">Confirms the variance formula ties out arithmetically</t>
  </si>
  <si>
    <t xml:space="preserve">EBITDA = Revenue − OPEX (spot check, latest month)</t>
  </si>
  <si>
    <t xml:space="preserve">Confirms EBITDA formula ties out arithmetically</t>
  </si>
  <si>
    <t xml:space="preserve">Scenario selector matches a valid scenario</t>
  </si>
  <si>
    <t xml:space="preserve">Guards against a blank or mistyped scenario selection</t>
  </si>
  <si>
    <t xml:space="preserve">Scenario-adjusted revenue ≥ 0</t>
  </si>
  <si>
    <t xml:space="preserve">Sanity check that scenario multipliers do not produce a negative result</t>
  </si>
  <si>
    <t xml:space="preserve">Total Revenue ties to Data - Actuals total</t>
  </si>
  <si>
    <t xml:space="preserve">Cross-checks the KPI sheet total against the raw data total row</t>
  </si>
  <si>
    <t xml:space="preserve">All checks are live formulas — they will re-evaluate automatically if the input data or scenario selection changes.</t>
  </si>
  <si>
    <t xml:space="preserve">Sources &amp; Methodology</t>
  </si>
  <si>
    <t xml:space="preserve">Origin of this project</t>
  </si>
  <si>
    <t xml:space="preserve">This workbook was produced by transforming an existing GitHub project — an “Executive Financial Performance Dashboard” built in Microsoft Power BI — into a standalone, formula-driven Microsoft Excel workbook. The Power BI file (Executive_Financial_Dashboard.pbix) could not be edited directly in Excel, so its underlying data tables and DAX measure logic were extracted from the .pbix data model and faithfully reproduced here as native Excel tables, formulas, and charts.</t>
  </si>
  <si>
    <t xml:space="preserve">Source repository</t>
  </si>
  <si>
    <t xml:space="preserve">GitHub repository (as supplied): “Executive-FP-A-Dashboard” (folder name from the downloaded ZIP: Executive-FP-A-Dashboard-main). The archive contained: README.md, Executive_Financial_Dashboard.pbix, and three dashboard screenshot images (assets/eo.jpeg, assets/var.jpeg, assets/cf.jpeg). No LICENSE file was present in the archive at the time this workbook was created.</t>
  </si>
  <si>
    <t xml:space="preserve">ACTION NEEDED BEFORE PUBLISHING: fill in the original repository's owner/URL and confirm its license terms (or lack thereof) below before posting this project publicly, and keep this attribution alongside it wherever the workbook is shared.</t>
  </si>
  <si>
    <t xml:space="preserve">Original GitHub repository URL:</t>
  </si>
  <si>
    <t xml:space="preserve">[ADD ORIGINAL REPO URL HERE]</t>
  </si>
  <si>
    <t xml:space="preserve">License / attribution terms of original repository:</t>
  </si>
  <si>
    <t xml:space="preserve">[CONFIRM LICENSE FROM REPO PAGE — e.g., MIT, no license specified, etc.]</t>
  </si>
  <si>
    <t xml:space="preserve">Data provenance</t>
  </si>
  <si>
    <t xml:space="preserve">The Actuals, Budget, and Scenario_Table data (24 months, Jan-2024 through Dec-2025) were extracted verbatim from the Power BI data model — no values were changed, estimated, or fabricated. Per the original project's own README, this is a simulated / structured demonstration dataset built to practice FP&amp;A reporting technique (Budget vs. Actual, variance analysis, rolling forecast, cash flow monitoring). It is NOT the reported financial data of any real, named company, and this workbook does not represent it as such.</t>
  </si>
  <si>
    <t xml:space="preserve">Methodology — KPI definitions</t>
  </si>
  <si>
    <t xml:space="preserve">Every KPI in this workbook reproduces a specific DAX measure from the original Power BI model, converted into an equivalent native Excel formula on the 'KPI Calculations' tab:</t>
  </si>
  <si>
    <t xml:space="preserve">• Revenue: SUM(Actuals[Revenue]) → = actual monthly revenue</t>
  </si>
  <si>
    <t xml:space="preserve">• Budget Revenue: SUM(Budget[Budget_Revenue])</t>
  </si>
  <si>
    <t xml:space="preserve">• Revenue Variance $ / %: Revenue − Budget Revenue; Variance $ ÷ Budget Revenue</t>
  </si>
  <si>
    <t xml:space="preserve">• OPEX / Budget OPEX / OPEX Variance $ / %: Same construction as Revenue, applied to operating expense</t>
  </si>
  <si>
    <t xml:space="preserve">• EBITDA: Revenue − OPEX (a simplified proxy; no D&amp;A or non-operating items are modeled in the source data)</t>
  </si>
  <si>
    <t xml:space="preserve">• Net Cash Flow: SUM(Cash_In) − SUM(Cash_Out) for the month</t>
  </si>
  <si>
    <t xml:space="preserve">• Rolling 3-Month Revenue: Trailing 3-month sum of Revenue, replicating the original CALCULATE([Revenue], DATESINPERIOD('Date'[Date], MAX('Date'[Date]), -3, MONTH)) DAX measure</t>
  </si>
  <si>
    <t xml:space="preserve">• Scenario-Adjusted Revenue/OPEX: Actual figure × scenario multiplier (Base = 1.00x / 1.00x, Optimistic = 1.10x revenue &amp; 0.95x OPEX, Downside = 0.90x revenue &amp; 1.08x OPEX), matching the Scenario_Table lookup logic in the original model</t>
  </si>
  <si>
    <t xml:space="preserve">Definitions not applicable to this project</t>
  </si>
  <si>
    <t xml:space="preserve">MOIC and IRR are private-equity / transaction-return metrics and are not applicable to this project, which is an operating FP&amp;A performance dashboard (budget-vs-actual and cash monitoring), not an investment or acquisition analysis.</t>
  </si>
  <si>
    <t xml:space="preserve">Limitations</t>
  </si>
  <si>
    <t xml:space="preserve">• This is a demonstration dataset, not audited or GAAP-reported financial data — do not present it as a real company's results.
• EBITDA here is Revenue less OPEX only; a full EBITDA build would also require Cost of Goods Sold, D&amp;A add-back, and other adjustments not present in the source tables.
• The Scenario Analysis multipliers are illustrative planning assumptions from the original model, not derived from statistical forecasting.
• Two prior years of monthly data (24 points) is a thin base for seasonality inference; treat the rolling forecast as directional, not predictive.</t>
  </si>
  <si>
    <t xml:space="preserve">Attribution for this Excel version</t>
  </si>
  <si>
    <t xml:space="preserve">Built by: Ranjeet Singh Loha (portfolio project). Converted from Power BI to Excel, restructured, and documented using Claude (Anthropic) as a modeling/formatting assistant. The transformation work (Excel architecture, formulas, formatting, checks, and this documentation) is original; the underlying dataset, KPI design, and DAX logic originate from the source GitHub project credited above.</t>
  </si>
</sst>
</file>

<file path=xl/styles.xml><?xml version="1.0" encoding="utf-8"?>
<styleSheet xmlns="http://schemas.openxmlformats.org/spreadsheetml/2006/main">
  <numFmts count="6">
    <numFmt numFmtId="164" formatCode="General"/>
    <numFmt numFmtId="165" formatCode="mmm\-yyyy"/>
    <numFmt numFmtId="166" formatCode="\$#,##0;&quot;($&quot;#,##0\)"/>
    <numFmt numFmtId="167" formatCode="0.00\x"/>
    <numFmt numFmtId="168" formatCode="0.0%;\(0.0%\)"/>
    <numFmt numFmtId="169" formatCode="General"/>
  </numFmts>
  <fonts count="2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1"/>
      <color rgb="FF595959"/>
      <name val="Arial"/>
      <family val="0"/>
      <charset val="1"/>
    </font>
    <font>
      <b val="true"/>
      <sz val="10"/>
      <color rgb="FF1F3864"/>
      <name val="Arial"/>
      <family val="0"/>
      <charset val="1"/>
    </font>
    <font>
      <sz val="10"/>
      <name val="Arial"/>
      <family val="0"/>
      <charset val="1"/>
    </font>
    <font>
      <sz val="10"/>
      <color rgb="FF0000FF"/>
      <name val="Arial"/>
      <family val="0"/>
      <charset val="1"/>
    </font>
    <font>
      <b val="true"/>
      <sz val="10"/>
      <name val="Arial"/>
      <family val="0"/>
      <charset val="1"/>
    </font>
    <font>
      <sz val="10"/>
      <color rgb="FF008000"/>
      <name val="Arial"/>
      <family val="0"/>
      <charset val="1"/>
    </font>
    <font>
      <i val="true"/>
      <sz val="9"/>
      <color rgb="FFC00000"/>
      <name val="Arial"/>
      <family val="0"/>
      <charset val="1"/>
    </font>
    <font>
      <i val="true"/>
      <sz val="9"/>
      <color rgb="FF808080"/>
      <name val="Arial"/>
      <family val="0"/>
      <charset val="1"/>
    </font>
    <font>
      <b val="true"/>
      <sz val="10"/>
      <color rgb="FFFFFFFF"/>
      <name val="Arial"/>
      <family val="0"/>
      <charset val="1"/>
    </font>
    <font>
      <b val="true"/>
      <sz val="11"/>
      <name val="Arial"/>
      <family val="0"/>
      <charset val="1"/>
    </font>
    <font>
      <b val="true"/>
      <sz val="13"/>
      <color rgb="FFFFFFFF"/>
      <name val="Arial"/>
      <family val="0"/>
      <charset val="1"/>
    </font>
    <font>
      <b val="true"/>
      <sz val="11"/>
      <color rgb="FF000000"/>
      <name val="Arial"/>
      <family val="0"/>
      <charset val="1"/>
    </font>
    <font>
      <sz val="10"/>
      <color rgb="FF000000"/>
      <name val="Arial"/>
      <family val="0"/>
      <charset val="1"/>
    </font>
    <font>
      <b val="true"/>
      <sz val="10"/>
      <color rgb="FF595959"/>
      <name val="Arial"/>
      <family val="0"/>
      <charset val="1"/>
    </font>
    <font>
      <b val="true"/>
      <sz val="18"/>
      <color rgb="FF1F3864"/>
      <name val="Arial"/>
      <family val="0"/>
      <charset val="1"/>
    </font>
    <font>
      <b val="true"/>
      <sz val="18"/>
      <color rgb="FF000000"/>
      <name val="Calibri"/>
      <family val="2"/>
    </font>
    <font>
      <sz val="10"/>
      <color rgb="FF000000"/>
      <name val="Calibri"/>
      <family val="2"/>
    </font>
    <font>
      <b val="true"/>
      <sz val="10"/>
      <color rgb="FF000000"/>
      <name val="Calibri"/>
      <family val="2"/>
    </font>
    <font>
      <i val="true"/>
      <sz val="9"/>
      <color rgb="FF595959"/>
      <name val="Arial"/>
      <family val="0"/>
      <charset val="1"/>
    </font>
    <font>
      <b val="true"/>
      <sz val="10"/>
      <color rgb="FFC00000"/>
      <name val="Arial"/>
      <family val="0"/>
      <charset val="1"/>
    </font>
  </fonts>
  <fills count="7">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2F5496"/>
        <bgColor rgb="FF1F3864"/>
      </patternFill>
    </fill>
    <fill>
      <patternFill patternType="solid">
        <fgColor rgb="FFF2F2F2"/>
        <bgColor rgb="FFEEF2FA"/>
      </patternFill>
    </fill>
    <fill>
      <patternFill patternType="solid">
        <fgColor rgb="FFEEF2FA"/>
        <bgColor rgb="FFF2F2F2"/>
      </patternFill>
    </fill>
  </fills>
  <borders count="4">
    <border diagonalUp="false" diagonalDown="false">
      <left/>
      <right/>
      <top/>
      <bottom/>
      <diagonal/>
    </border>
    <border diagonalUp="false" diagonalDown="false">
      <left style="thin">
        <color rgb="FFB7C3D6"/>
      </left>
      <right style="thin">
        <color rgb="FFB7C3D6"/>
      </right>
      <top style="thin">
        <color rgb="FFB7C3D6"/>
      </top>
      <bottom style="thin">
        <color rgb="FFB7C3D6"/>
      </bottom>
      <diagonal/>
    </border>
    <border diagonalUp="false" diagonalDown="false">
      <left/>
      <right/>
      <top style="double"/>
      <bottom/>
      <diagonal/>
    </border>
    <border diagonalUp="false" diagonalDown="false">
      <left style="medium">
        <color rgb="FF1F3864"/>
      </left>
      <right style="medium">
        <color rgb="FF1F3864"/>
      </right>
      <top style="medium">
        <color rgb="FF1F3864"/>
      </top>
      <bottom style="medium">
        <color rgb="FF1F386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0" borderId="2" xfId="0" applyFont="true" applyBorder="true" applyAlignment="false" applyProtection="false">
      <alignment horizontal="general" vertical="bottom" textRotation="0" wrapText="false" indent="0" shrinkToFit="false"/>
      <protection locked="true" hidden="false"/>
    </xf>
    <xf numFmtId="164" fontId="15" fillId="4" borderId="0" xfId="0" applyFont="true" applyBorder="true" applyAlignment="true" applyProtection="false">
      <alignment horizontal="left" vertical="center" textRotation="0" wrapText="false" indent="1" shrinkToFit="false"/>
      <protection locked="true" hidden="false"/>
    </xf>
    <xf numFmtId="164" fontId="16" fillId="3" borderId="3"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8" fontId="17" fillId="0"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7" fillId="5"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18" fillId="6" borderId="3" xfId="0" applyFont="true" applyBorder="true" applyAlignment="true" applyProtection="false">
      <alignment horizontal="center" vertical="bottom" textRotation="0" wrapText="false" indent="0" shrinkToFit="false"/>
      <protection locked="true" hidden="false"/>
    </xf>
    <xf numFmtId="166" fontId="19" fillId="6" borderId="3" xfId="0" applyFont="true" applyBorder="true" applyAlignment="true" applyProtection="false">
      <alignment horizontal="center" vertical="bottom" textRotation="0" wrapText="false" indent="0" shrinkToFit="false"/>
      <protection locked="true" hidden="false"/>
    </xf>
    <xf numFmtId="164" fontId="12" fillId="6" borderId="0" xfId="0" applyFont="true" applyBorder="true" applyAlignment="true" applyProtection="false">
      <alignment horizontal="center"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23" fillId="5"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9" fontId="17"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bottom" textRotation="0" wrapText="tru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9" fontId="17" fillId="5" borderId="1" xfId="0" applyFont="true" applyBorder="true" applyAlignment="false" applyProtection="false">
      <alignment horizontal="general" vertical="bottom" textRotation="0" wrapText="false" indent="0" shrinkToFit="false"/>
      <protection locked="true" hidden="false"/>
    </xf>
    <xf numFmtId="164" fontId="14" fillId="5" borderId="1" xfId="0" applyFont="true" applyBorder="true" applyAlignment="false" applyProtection="false">
      <alignment horizontal="general" vertical="bottom" textRotation="0" wrapText="false" indent="0" shrinkToFit="false"/>
      <protection locked="true" hidden="false"/>
    </xf>
    <xf numFmtId="164" fontId="12" fillId="5" borderId="1" xfId="0" applyFont="true" applyBorder="tru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24"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color rgb="FF9C0006"/>
      </font>
      <fill>
        <patternFill>
          <bgColor rgb="FFFFC7CE"/>
        </patternFill>
      </fill>
    </dxf>
    <dxf>
      <font>
        <color rgb="FF006100"/>
      </font>
      <fill>
        <patternFill>
          <bgColor rgb="FFC6EFCE"/>
        </patternFill>
      </fill>
    </dxf>
    <dxf>
      <font>
        <b val="1"/>
        <color rgb="FF006100"/>
      </font>
      <fill>
        <patternFill>
          <bgColor rgb="FFC6EFCE"/>
        </patternFill>
      </fill>
    </dxf>
    <dxf>
      <font>
        <b val="1"/>
        <color rgb="FF9C0006"/>
      </font>
      <fill>
        <patternFill>
          <bgColor rgb="FFFFC7CE"/>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7A44B"/>
      <rgbColor rgb="FF800080"/>
      <rgbColor rgb="FF008080"/>
      <rgbColor rgb="FFB7C3D6"/>
      <rgbColor rgb="FF808080"/>
      <rgbColor rgb="FF9999FF"/>
      <rgbColor rgb="FFBE4B48"/>
      <rgbColor rgb="FFF9F9F9"/>
      <rgbColor rgb="FFEEF2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FF99"/>
      <rgbColor rgb="FFB3C992"/>
      <rgbColor rgb="FFFF99CC"/>
      <rgbColor rgb="FFCC99FF"/>
      <rgbColor rgb="FFFFC7CE"/>
      <rgbColor rgb="FF4A7EBB"/>
      <rgbColor rgb="FF33CCCC"/>
      <rgbColor rgb="FF99CC00"/>
      <rgbColor rgb="FFFFCC00"/>
      <rgbColor rgb="FFFF9900"/>
      <rgbColor rgb="FFFF6600"/>
      <rgbColor rgb="FF595959"/>
      <rgbColor rgb="FF878787"/>
      <rgbColor rgb="FF1F3864"/>
      <rgbColor rgb="FF4F81BD"/>
      <rgbColor rgb="FF006100"/>
      <rgbColor rgb="FF333300"/>
      <rgbColor rgb="FF993300"/>
      <rgbColor rgb="FFC0504D"/>
      <rgbColor rgb="FF2F549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vs Budget Revenue (Monthly)</a:t>
            </a:r>
          </a:p>
        </c:rich>
      </c:tx>
      <c:overlay val="0"/>
      <c:spPr>
        <a:noFill/>
        <a:ln w="0">
          <a:noFill/>
        </a:ln>
      </c:spPr>
    </c:title>
    <c:autoTitleDeleted val="0"/>
    <c:plotArea>
      <c:lineChart>
        <c:grouping val="standard"/>
        <c:varyColors val="0"/>
        <c:ser>
          <c:idx val="0"/>
          <c:order val="0"/>
          <c:tx>
            <c:strRef>
              <c:f>'KPI Calculations'!B4</c:f>
              <c:strCache>
                <c:ptCount val="1"/>
                <c:pt idx="0">
                  <c:v>Revenue</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Calculations'!$B$5:$B$28</c:f>
              <c:numCache>
                <c:formatCode>\$#,##0;"($"#,##0\)</c:formatCode>
                <c:ptCount val="24"/>
                <c:pt idx="0">
                  <c:v>462251</c:v>
                </c:pt>
                <c:pt idx="1">
                  <c:v>497488</c:v>
                </c:pt>
                <c:pt idx="2">
                  <c:v>506898</c:v>
                </c:pt>
                <c:pt idx="3">
                  <c:v>474963</c:v>
                </c:pt>
                <c:pt idx="4">
                  <c:v>536028</c:v>
                </c:pt>
                <c:pt idx="5">
                  <c:v>466264</c:v>
                </c:pt>
                <c:pt idx="6">
                  <c:v>468316</c:v>
                </c:pt>
                <c:pt idx="7">
                  <c:v>504131</c:v>
                </c:pt>
                <c:pt idx="8">
                  <c:v>473869</c:v>
                </c:pt>
                <c:pt idx="9">
                  <c:v>463637</c:v>
                </c:pt>
                <c:pt idx="10">
                  <c:v>525231</c:v>
                </c:pt>
                <c:pt idx="11">
                  <c:v>494883</c:v>
                </c:pt>
                <c:pt idx="12">
                  <c:v>489688</c:v>
                </c:pt>
                <c:pt idx="13">
                  <c:v>526053</c:v>
                </c:pt>
                <c:pt idx="14">
                  <c:v>523412</c:v>
                </c:pt>
                <c:pt idx="15">
                  <c:v>536122</c:v>
                </c:pt>
                <c:pt idx="16">
                  <c:v>495786</c:v>
                </c:pt>
                <c:pt idx="17">
                  <c:v>502834</c:v>
                </c:pt>
                <c:pt idx="18">
                  <c:v>490661</c:v>
                </c:pt>
                <c:pt idx="19">
                  <c:v>521823</c:v>
                </c:pt>
                <c:pt idx="20">
                  <c:v>506020</c:v>
                </c:pt>
                <c:pt idx="21">
                  <c:v>506828</c:v>
                </c:pt>
                <c:pt idx="22">
                  <c:v>499575</c:v>
                </c:pt>
                <c:pt idx="23">
                  <c:v>461149</c:v>
                </c:pt>
              </c:numCache>
            </c:numRef>
          </c:val>
          <c:smooth val="0"/>
        </c:ser>
        <c:ser>
          <c:idx val="1"/>
          <c:order val="1"/>
          <c:tx>
            <c:strRef>
              <c:f>'KPI Calculations'!C4</c:f>
              <c:strCache>
                <c:ptCount val="1"/>
                <c:pt idx="0">
                  <c:v>Budget
Revenue</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Calculations'!$C$5:$C$28</c:f>
              <c:numCache>
                <c:formatCode>\$#,##0;"($"#,##0\)</c:formatCode>
                <c:ptCount val="24"/>
                <c:pt idx="0">
                  <c:v>444137</c:v>
                </c:pt>
                <c:pt idx="1">
                  <c:v>496610</c:v>
                </c:pt>
                <c:pt idx="2">
                  <c:v>489090</c:v>
                </c:pt>
                <c:pt idx="3">
                  <c:v>477432</c:v>
                </c:pt>
                <c:pt idx="4">
                  <c:v>523091</c:v>
                </c:pt>
                <c:pt idx="5">
                  <c:v>475652</c:v>
                </c:pt>
                <c:pt idx="6">
                  <c:v>472335</c:v>
                </c:pt>
                <c:pt idx="7">
                  <c:v>498913</c:v>
                </c:pt>
                <c:pt idx="8">
                  <c:v>477715</c:v>
                </c:pt>
                <c:pt idx="9">
                  <c:v>447973</c:v>
                </c:pt>
                <c:pt idx="10">
                  <c:v>538350</c:v>
                </c:pt>
                <c:pt idx="11">
                  <c:v>489544</c:v>
                </c:pt>
                <c:pt idx="12">
                  <c:v>501032</c:v>
                </c:pt>
                <c:pt idx="13">
                  <c:v>508169</c:v>
                </c:pt>
                <c:pt idx="14">
                  <c:v>514891</c:v>
                </c:pt>
                <c:pt idx="15">
                  <c:v>545698</c:v>
                </c:pt>
                <c:pt idx="16">
                  <c:v>479537</c:v>
                </c:pt>
                <c:pt idx="17">
                  <c:v>502390</c:v>
                </c:pt>
                <c:pt idx="18">
                  <c:v>488366</c:v>
                </c:pt>
                <c:pt idx="19">
                  <c:v>536903</c:v>
                </c:pt>
                <c:pt idx="20">
                  <c:v>486884</c:v>
                </c:pt>
                <c:pt idx="21">
                  <c:v>503593</c:v>
                </c:pt>
                <c:pt idx="22">
                  <c:v>482887</c:v>
                </c:pt>
                <c:pt idx="23">
                  <c:v>443947</c:v>
                </c:pt>
              </c:numCache>
            </c:numRef>
          </c:val>
          <c:smooth val="0"/>
        </c:ser>
        <c:hiLowLines>
          <c:spPr>
            <a:ln w="0">
              <a:noFill/>
            </a:ln>
          </c:spPr>
        </c:hiLowLines>
        <c:marker val="1"/>
        <c:axId val="68593823"/>
        <c:axId val="33852891"/>
      </c:lineChart>
      <c:catAx>
        <c:axId val="6859382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852891"/>
        <c:crosses val="autoZero"/>
        <c:auto val="1"/>
        <c:lblAlgn val="ctr"/>
        <c:lblOffset val="100"/>
        <c:noMultiLvlLbl val="0"/>
      </c:catAx>
      <c:valAx>
        <c:axId val="3385289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59382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OPEX vs Budget OPEX (Monthly)</a:t>
            </a:r>
          </a:p>
        </c:rich>
      </c:tx>
      <c:overlay val="0"/>
      <c:spPr>
        <a:noFill/>
        <a:ln w="0">
          <a:noFill/>
        </a:ln>
      </c:spPr>
    </c:title>
    <c:autoTitleDeleted val="0"/>
    <c:plotArea>
      <c:barChart>
        <c:barDir val="col"/>
        <c:grouping val="clustered"/>
        <c:varyColors val="0"/>
        <c:ser>
          <c:idx val="0"/>
          <c:order val="0"/>
          <c:tx>
            <c:strRef>
              <c:f>'KPI Calculations'!F4</c:f>
              <c:strCache>
                <c:ptCount val="1"/>
                <c:pt idx="0">
                  <c:v>OPEX</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Calculations'!$F$5:$F$28</c:f>
              <c:numCache>
                <c:formatCode>\$#,##0;"($"#,##0\)</c:formatCode>
                <c:ptCount val="24"/>
                <c:pt idx="0">
                  <c:v>298610</c:v>
                </c:pt>
                <c:pt idx="1">
                  <c:v>320893</c:v>
                </c:pt>
                <c:pt idx="2">
                  <c:v>306537</c:v>
                </c:pt>
                <c:pt idx="3">
                  <c:v>297598</c:v>
                </c:pt>
                <c:pt idx="4">
                  <c:v>309281</c:v>
                </c:pt>
                <c:pt idx="5">
                  <c:v>313419</c:v>
                </c:pt>
                <c:pt idx="6">
                  <c:v>319343</c:v>
                </c:pt>
                <c:pt idx="7">
                  <c:v>333538</c:v>
                </c:pt>
                <c:pt idx="8">
                  <c:v>304124</c:v>
                </c:pt>
                <c:pt idx="9">
                  <c:v>308402</c:v>
                </c:pt>
                <c:pt idx="10">
                  <c:v>296054</c:v>
                </c:pt>
                <c:pt idx="11">
                  <c:v>333141</c:v>
                </c:pt>
                <c:pt idx="12">
                  <c:v>331392</c:v>
                </c:pt>
                <c:pt idx="13">
                  <c:v>318153</c:v>
                </c:pt>
                <c:pt idx="14">
                  <c:v>295460</c:v>
                </c:pt>
                <c:pt idx="15">
                  <c:v>297411</c:v>
                </c:pt>
                <c:pt idx="16">
                  <c:v>306413</c:v>
                </c:pt>
                <c:pt idx="17">
                  <c:v>304818</c:v>
                </c:pt>
                <c:pt idx="18">
                  <c:v>315735</c:v>
                </c:pt>
                <c:pt idx="19">
                  <c:v>318674</c:v>
                </c:pt>
                <c:pt idx="20">
                  <c:v>320965</c:v>
                </c:pt>
                <c:pt idx="21">
                  <c:v>338944</c:v>
                </c:pt>
                <c:pt idx="22">
                  <c:v>344387</c:v>
                </c:pt>
                <c:pt idx="23">
                  <c:v>337042</c:v>
                </c:pt>
              </c:numCache>
            </c:numRef>
          </c:val>
        </c:ser>
        <c:ser>
          <c:idx val="1"/>
          <c:order val="1"/>
          <c:tx>
            <c:strRef>
              <c:f>'KPI Calculations'!G4</c:f>
              <c:strCache>
                <c:ptCount val="1"/>
                <c:pt idx="0">
                  <c:v>Budget
OPEX</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Calculations'!$G$5:$G$28</c:f>
              <c:numCache>
                <c:formatCode>\$#,##0;"($"#,##0\)</c:formatCode>
                <c:ptCount val="24"/>
                <c:pt idx="0">
                  <c:v>284682</c:v>
                </c:pt>
                <c:pt idx="1">
                  <c:v>327492</c:v>
                </c:pt>
                <c:pt idx="2">
                  <c:v>295454</c:v>
                </c:pt>
                <c:pt idx="3">
                  <c:v>284924</c:v>
                </c:pt>
                <c:pt idx="4">
                  <c:v>313074</c:v>
                </c:pt>
                <c:pt idx="5">
                  <c:v>303027</c:v>
                </c:pt>
                <c:pt idx="6">
                  <c:v>326972</c:v>
                </c:pt>
                <c:pt idx="7">
                  <c:v>339921</c:v>
                </c:pt>
                <c:pt idx="8">
                  <c:v>319070</c:v>
                </c:pt>
                <c:pt idx="9">
                  <c:v>305731</c:v>
                </c:pt>
                <c:pt idx="10">
                  <c:v>301338</c:v>
                </c:pt>
                <c:pt idx="11">
                  <c:v>321491</c:v>
                </c:pt>
                <c:pt idx="12">
                  <c:v>342772</c:v>
                </c:pt>
                <c:pt idx="13">
                  <c:v>329508</c:v>
                </c:pt>
                <c:pt idx="14">
                  <c:v>288215</c:v>
                </c:pt>
                <c:pt idx="15">
                  <c:v>288062</c:v>
                </c:pt>
                <c:pt idx="16">
                  <c:v>303233</c:v>
                </c:pt>
                <c:pt idx="17">
                  <c:v>319216</c:v>
                </c:pt>
                <c:pt idx="18">
                  <c:v>315692</c:v>
                </c:pt>
                <c:pt idx="19">
                  <c:v>324232</c:v>
                </c:pt>
                <c:pt idx="20">
                  <c:v>325304</c:v>
                </c:pt>
                <c:pt idx="21">
                  <c:v>334306</c:v>
                </c:pt>
                <c:pt idx="22">
                  <c:v>346991</c:v>
                </c:pt>
                <c:pt idx="23">
                  <c:v>324310</c:v>
                </c:pt>
              </c:numCache>
            </c:numRef>
          </c:val>
        </c:ser>
        <c:gapWidth val="150"/>
        <c:overlap val="0"/>
        <c:axId val="31081816"/>
        <c:axId val="4853984"/>
      </c:barChart>
      <c:catAx>
        <c:axId val="3108181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53984"/>
        <c:crosses val="autoZero"/>
        <c:auto val="1"/>
        <c:lblAlgn val="ctr"/>
        <c:lblOffset val="100"/>
        <c:noMultiLvlLbl val="0"/>
      </c:catAx>
      <c:valAx>
        <c:axId val="485398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08181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EBITDA Trend</a:t>
            </a:r>
          </a:p>
        </c:rich>
      </c:tx>
      <c:overlay val="0"/>
      <c:spPr>
        <a:noFill/>
        <a:ln w="0">
          <a:noFill/>
        </a:ln>
      </c:spPr>
    </c:title>
    <c:autoTitleDeleted val="0"/>
    <c:plotArea>
      <c:lineChart>
        <c:grouping val="standard"/>
        <c:varyColors val="0"/>
        <c:ser>
          <c:idx val="0"/>
          <c:order val="0"/>
          <c:tx>
            <c:strRef>
              <c:f>'KPI Calculations'!J4</c:f>
              <c:strCache>
                <c:ptCount val="1"/>
                <c:pt idx="0">
                  <c:v>EBITDA</c:v>
                </c:pt>
              </c:strCache>
            </c:strRef>
          </c:tx>
          <c:spPr>
            <a:solidFill>
              <a:srgbClr val="be4b48"/>
            </a:solidFill>
            <a:ln w="20160">
              <a:solidFill>
                <a:srgbClr val="be4b48"/>
              </a:solidFill>
              <a:round/>
            </a:ln>
          </c:spPr>
          <c:marker>
            <c:symbol val="diamond"/>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Calculations'!$J$5:$J$28</c:f>
              <c:numCache>
                <c:formatCode>\$#,##0;"($"#,##0\)</c:formatCode>
                <c:ptCount val="24"/>
                <c:pt idx="0">
                  <c:v>163641</c:v>
                </c:pt>
                <c:pt idx="1">
                  <c:v>176595</c:v>
                </c:pt>
                <c:pt idx="2">
                  <c:v>200361</c:v>
                </c:pt>
                <c:pt idx="3">
                  <c:v>177365</c:v>
                </c:pt>
                <c:pt idx="4">
                  <c:v>226747</c:v>
                </c:pt>
                <c:pt idx="5">
                  <c:v>152845</c:v>
                </c:pt>
                <c:pt idx="6">
                  <c:v>148973</c:v>
                </c:pt>
                <c:pt idx="7">
                  <c:v>170593</c:v>
                </c:pt>
                <c:pt idx="8">
                  <c:v>169745</c:v>
                </c:pt>
                <c:pt idx="9">
                  <c:v>155235</c:v>
                </c:pt>
                <c:pt idx="10">
                  <c:v>229177</c:v>
                </c:pt>
                <c:pt idx="11">
                  <c:v>161742</c:v>
                </c:pt>
                <c:pt idx="12">
                  <c:v>158296</c:v>
                </c:pt>
                <c:pt idx="13">
                  <c:v>207900</c:v>
                </c:pt>
                <c:pt idx="14">
                  <c:v>227952</c:v>
                </c:pt>
                <c:pt idx="15">
                  <c:v>238711</c:v>
                </c:pt>
                <c:pt idx="16">
                  <c:v>189373</c:v>
                </c:pt>
                <c:pt idx="17">
                  <c:v>198016</c:v>
                </c:pt>
                <c:pt idx="18">
                  <c:v>174926</c:v>
                </c:pt>
                <c:pt idx="19">
                  <c:v>203149</c:v>
                </c:pt>
                <c:pt idx="20">
                  <c:v>185055</c:v>
                </c:pt>
                <c:pt idx="21">
                  <c:v>167884</c:v>
                </c:pt>
                <c:pt idx="22">
                  <c:v>155188</c:v>
                </c:pt>
                <c:pt idx="23">
                  <c:v>124107</c:v>
                </c:pt>
              </c:numCache>
            </c:numRef>
          </c:val>
          <c:smooth val="1"/>
        </c:ser>
        <c:hiLowLines>
          <c:spPr>
            <a:ln w="0">
              <a:noFill/>
            </a:ln>
          </c:spPr>
        </c:hiLowLines>
        <c:marker val="1"/>
        <c:axId val="39144202"/>
        <c:axId val="26870592"/>
      </c:lineChart>
      <c:catAx>
        <c:axId val="39144202"/>
        <c:scaling>
          <c:orientation val="minMax"/>
        </c:scaling>
        <c:delete val="0"/>
        <c:axPos val="b"/>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870592"/>
        <c:crosses val="autoZero"/>
        <c:auto val="1"/>
        <c:lblAlgn val="ctr"/>
        <c:lblOffset val="100"/>
        <c:noMultiLvlLbl val="0"/>
      </c:catAx>
      <c:valAx>
        <c:axId val="2687059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14420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Cash Flow &amp; Rolling 3M Revenue</a:t>
            </a:r>
          </a:p>
        </c:rich>
      </c:tx>
      <c:overlay val="0"/>
      <c:spPr>
        <a:noFill/>
        <a:ln w="0">
          <a:noFill/>
        </a:ln>
      </c:spPr>
    </c:title>
    <c:autoTitleDeleted val="0"/>
    <c:plotArea>
      <c:lineChart>
        <c:grouping val="standard"/>
        <c:varyColors val="0"/>
        <c:ser>
          <c:idx val="0"/>
          <c:order val="0"/>
          <c:tx>
            <c:strRef>
              <c:f>'KPI Calculations'!K4</c:f>
              <c:strCache>
                <c:ptCount val="1"/>
                <c:pt idx="0">
                  <c:v>Net Cash
Flow</c:v>
                </c:pt>
              </c:strCache>
            </c:strRef>
          </c:tx>
          <c:spPr>
            <a:solidFill>
              <a:srgbClr val="87a44b"/>
            </a:solidFill>
            <a:ln w="47520">
              <a:solidFill>
                <a:srgbClr val="87a44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Calculations'!$K$5:$K$28</c:f>
              <c:numCache>
                <c:formatCode>\$#,##0;"($"#,##0\)</c:formatCode>
                <c:ptCount val="24"/>
                <c:pt idx="0">
                  <c:v>93282</c:v>
                </c:pt>
                <c:pt idx="1">
                  <c:v>153160</c:v>
                </c:pt>
                <c:pt idx="2">
                  <c:v>175709</c:v>
                </c:pt>
                <c:pt idx="3">
                  <c:v>166863</c:v>
                </c:pt>
                <c:pt idx="4">
                  <c:v>178833</c:v>
                </c:pt>
                <c:pt idx="5">
                  <c:v>110014</c:v>
                </c:pt>
                <c:pt idx="6">
                  <c:v>106961</c:v>
                </c:pt>
                <c:pt idx="7">
                  <c:v>130726</c:v>
                </c:pt>
                <c:pt idx="8">
                  <c:v>143213</c:v>
                </c:pt>
                <c:pt idx="9">
                  <c:v>134025</c:v>
                </c:pt>
                <c:pt idx="10">
                  <c:v>191239</c:v>
                </c:pt>
                <c:pt idx="11">
                  <c:v>149801</c:v>
                </c:pt>
                <c:pt idx="12">
                  <c:v>135740</c:v>
                </c:pt>
                <c:pt idx="13">
                  <c:v>175000</c:v>
                </c:pt>
                <c:pt idx="14">
                  <c:v>193789</c:v>
                </c:pt>
                <c:pt idx="15">
                  <c:v>209879</c:v>
                </c:pt>
                <c:pt idx="16">
                  <c:v>166017</c:v>
                </c:pt>
                <c:pt idx="17">
                  <c:v>142188</c:v>
                </c:pt>
                <c:pt idx="18">
                  <c:v>126550</c:v>
                </c:pt>
                <c:pt idx="19">
                  <c:v>174450</c:v>
                </c:pt>
                <c:pt idx="20">
                  <c:v>146533</c:v>
                </c:pt>
                <c:pt idx="21">
                  <c:v>170064</c:v>
                </c:pt>
                <c:pt idx="22">
                  <c:v>112031</c:v>
                </c:pt>
                <c:pt idx="23">
                  <c:v>76676</c:v>
                </c:pt>
              </c:numCache>
            </c:numRef>
          </c:val>
          <c:smooth val="1"/>
        </c:ser>
        <c:ser>
          <c:idx val="1"/>
          <c:order val="1"/>
          <c:tx>
            <c:strRef>
              <c:f>'KPI Calculations'!L4</c:f>
              <c:strCache>
                <c:ptCount val="1"/>
                <c:pt idx="0">
                  <c:v>Rolling 3M
Revenue</c:v>
                </c:pt>
              </c:strCache>
            </c:strRef>
          </c:tx>
          <c:spPr>
            <a:solidFill>
              <a:srgbClr val="b3c992"/>
            </a:solidFill>
            <a:ln w="47520">
              <a:solidFill>
                <a:srgbClr val="b3c992"/>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Calculations'!$A$5:$A$28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'KPI Calculations'!$L$5:$L$28</c:f>
              <c:numCache>
                <c:formatCode>\$#,##0;"($"#,##0\)</c:formatCode>
                <c:ptCount val="24"/>
                <c:pt idx="0">
                  <c:v>462251</c:v>
                </c:pt>
                <c:pt idx="1">
                  <c:v>959739</c:v>
                </c:pt>
                <c:pt idx="2">
                  <c:v>1466637</c:v>
                </c:pt>
                <c:pt idx="3">
                  <c:v>1479349</c:v>
                </c:pt>
                <c:pt idx="4">
                  <c:v>1517889</c:v>
                </c:pt>
                <c:pt idx="5">
                  <c:v>1477255</c:v>
                </c:pt>
                <c:pt idx="6">
                  <c:v>1470608</c:v>
                </c:pt>
                <c:pt idx="7">
                  <c:v>1438711</c:v>
                </c:pt>
                <c:pt idx="8">
                  <c:v>1446316</c:v>
                </c:pt>
                <c:pt idx="9">
                  <c:v>1441637</c:v>
                </c:pt>
                <c:pt idx="10">
                  <c:v>1462737</c:v>
                </c:pt>
                <c:pt idx="11">
                  <c:v>1483751</c:v>
                </c:pt>
                <c:pt idx="12">
                  <c:v>1509802</c:v>
                </c:pt>
                <c:pt idx="13">
                  <c:v>1510624</c:v>
                </c:pt>
                <c:pt idx="14">
                  <c:v>1539153</c:v>
                </c:pt>
                <c:pt idx="15">
                  <c:v>1585587</c:v>
                </c:pt>
                <c:pt idx="16">
                  <c:v>1555320</c:v>
                </c:pt>
                <c:pt idx="17">
                  <c:v>1534742</c:v>
                </c:pt>
                <c:pt idx="18">
                  <c:v>1489281</c:v>
                </c:pt>
                <c:pt idx="19">
                  <c:v>1515318</c:v>
                </c:pt>
                <c:pt idx="20">
                  <c:v>1518504</c:v>
                </c:pt>
                <c:pt idx="21">
                  <c:v>1534671</c:v>
                </c:pt>
                <c:pt idx="22">
                  <c:v>1512423</c:v>
                </c:pt>
                <c:pt idx="23">
                  <c:v>1467552</c:v>
                </c:pt>
              </c:numCache>
            </c:numRef>
          </c:val>
          <c:smooth val="1"/>
        </c:ser>
        <c:hiLowLines>
          <c:spPr>
            <a:ln w="0">
              <a:noFill/>
            </a:ln>
          </c:spPr>
        </c:hiLowLines>
        <c:marker val="0"/>
        <c:axId val="31152373"/>
        <c:axId val="48519768"/>
      </c:lineChart>
      <c:catAx>
        <c:axId val="31152373"/>
        <c:scaling>
          <c:orientation val="minMax"/>
        </c:scaling>
        <c:delete val="0"/>
        <c:axPos val="b"/>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519768"/>
        <c:crosses val="autoZero"/>
        <c:auto val="1"/>
        <c:lblAlgn val="ctr"/>
        <c:lblOffset val="100"/>
        <c:noMultiLvlLbl val="0"/>
      </c:catAx>
      <c:valAx>
        <c:axId val="48519768"/>
        <c:scaling>
          <c:orientation val="minMax"/>
        </c:scaling>
        <c:delete val="0"/>
        <c:axPos val="l"/>
        <c:majorGridlines>
          <c:spPr>
            <a:ln w="9360">
              <a:solidFill>
                <a:srgbClr val="878787"/>
              </a:solidFill>
              <a:round/>
            </a:ln>
          </c:spPr>
        </c:majorGridlines>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15237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Monthly Revenue Variance ($) — Actual less Budget</a:t>
            </a:r>
          </a:p>
        </c:rich>
      </c:tx>
      <c:overlay val="0"/>
      <c:spPr>
        <a:noFill/>
        <a:ln w="0">
          <a:noFill/>
        </a:ln>
      </c:spPr>
    </c:title>
    <c:autoTitleDeleted val="0"/>
    <c:plotArea>
      <c:barChart>
        <c:barDir val="col"/>
        <c:grouping val="clustered"/>
        <c:varyColors val="0"/>
        <c:ser>
          <c:idx val="0"/>
          <c:order val="0"/>
          <c:tx>
            <c:strRef>
              <c:f>'Revenue Variance Analysis'!D4</c:f>
              <c:strCache>
                <c:ptCount val="1"/>
                <c:pt idx="0">
                  <c:v>Variance $</c:v>
                </c:pt>
              </c:strCache>
            </c:strRef>
          </c:tx>
          <c:spPr>
            <a:solidFill>
              <a:srgbClr val="2f5496"/>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'Revenue Variance Analysis'!$A$5:$A$28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'Revenue Variance Analysis'!$D$5:$D$28</c:f>
              <c:numCache>
                <c:formatCode>\$#,##0;"($"#,##0\)</c:formatCode>
                <c:ptCount val="24"/>
                <c:pt idx="0">
                  <c:v>18114</c:v>
                </c:pt>
                <c:pt idx="1">
                  <c:v>878</c:v>
                </c:pt>
                <c:pt idx="2">
                  <c:v>17808</c:v>
                </c:pt>
                <c:pt idx="3">
                  <c:v>-2469</c:v>
                </c:pt>
                <c:pt idx="4">
                  <c:v>12937</c:v>
                </c:pt>
                <c:pt idx="5">
                  <c:v>-9388</c:v>
                </c:pt>
                <c:pt idx="6">
                  <c:v>-4019</c:v>
                </c:pt>
                <c:pt idx="7">
                  <c:v>5218</c:v>
                </c:pt>
                <c:pt idx="8">
                  <c:v>-3846</c:v>
                </c:pt>
                <c:pt idx="9">
                  <c:v>15664</c:v>
                </c:pt>
                <c:pt idx="10">
                  <c:v>-13119</c:v>
                </c:pt>
                <c:pt idx="11">
                  <c:v>5339</c:v>
                </c:pt>
                <c:pt idx="12">
                  <c:v>-11344</c:v>
                </c:pt>
                <c:pt idx="13">
                  <c:v>17884</c:v>
                </c:pt>
                <c:pt idx="14">
                  <c:v>8521</c:v>
                </c:pt>
                <c:pt idx="15">
                  <c:v>-9576</c:v>
                </c:pt>
                <c:pt idx="16">
                  <c:v>16249</c:v>
                </c:pt>
                <c:pt idx="17">
                  <c:v>444</c:v>
                </c:pt>
                <c:pt idx="18">
                  <c:v>2295</c:v>
                </c:pt>
                <c:pt idx="19">
                  <c:v>-15080</c:v>
                </c:pt>
                <c:pt idx="20">
                  <c:v>19136</c:v>
                </c:pt>
                <c:pt idx="21">
                  <c:v>3235</c:v>
                </c:pt>
                <c:pt idx="22">
                  <c:v>16688</c:v>
                </c:pt>
                <c:pt idx="23">
                  <c:v>17202</c:v>
                </c:pt>
              </c:numCache>
            </c:numRef>
          </c:val>
        </c:ser>
        <c:gapWidth val="150"/>
        <c:overlap val="0"/>
        <c:axId val="71374836"/>
        <c:axId val="53705876"/>
      </c:barChart>
      <c:catAx>
        <c:axId val="71374836"/>
        <c:scaling>
          <c:orientation val="minMax"/>
        </c:scaling>
        <c:delete val="0"/>
        <c:axPos val="b"/>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705876"/>
        <c:crosses val="autoZero"/>
        <c:auto val="1"/>
        <c:lblAlgn val="ctr"/>
        <c:lblOffset val="100"/>
        <c:noMultiLvlLbl val="0"/>
      </c:catAx>
      <c:valAx>
        <c:axId val="5370587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37483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Cash Flow Trend</a:t>
            </a:r>
          </a:p>
        </c:rich>
      </c:tx>
      <c:overlay val="0"/>
      <c:spPr>
        <a:noFill/>
        <a:ln w="0">
          <a:noFill/>
        </a:ln>
      </c:spPr>
    </c:title>
    <c:autoTitleDeleted val="0"/>
    <c:plotArea>
      <c:lineChart>
        <c:grouping val="standard"/>
        <c:varyColors val="0"/>
        <c:ser>
          <c:idx val="0"/>
          <c:order val="0"/>
          <c:tx>
            <c:strRef>
              <c:f>'Cash Flow &amp; Forecast'!D4</c:f>
              <c:strCache>
                <c:ptCount val="1"/>
                <c:pt idx="0">
                  <c:v>Net Cash
Flow</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Flow &amp; Forecast'!$A$5:$A$28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'Cash Flow &amp; Forecast'!$D$5:$D$28</c:f>
              <c:numCache>
                <c:formatCode>\$#,##0;"($"#,##0\)</c:formatCode>
                <c:ptCount val="24"/>
                <c:pt idx="0">
                  <c:v>93282</c:v>
                </c:pt>
                <c:pt idx="1">
                  <c:v>153160</c:v>
                </c:pt>
                <c:pt idx="2">
                  <c:v>175709</c:v>
                </c:pt>
                <c:pt idx="3">
                  <c:v>166863</c:v>
                </c:pt>
                <c:pt idx="4">
                  <c:v>178833</c:v>
                </c:pt>
                <c:pt idx="5">
                  <c:v>110014</c:v>
                </c:pt>
                <c:pt idx="6">
                  <c:v>106961</c:v>
                </c:pt>
                <c:pt idx="7">
                  <c:v>130726</c:v>
                </c:pt>
                <c:pt idx="8">
                  <c:v>143213</c:v>
                </c:pt>
                <c:pt idx="9">
                  <c:v>134025</c:v>
                </c:pt>
                <c:pt idx="10">
                  <c:v>191239</c:v>
                </c:pt>
                <c:pt idx="11">
                  <c:v>149801</c:v>
                </c:pt>
                <c:pt idx="12">
                  <c:v>135740</c:v>
                </c:pt>
                <c:pt idx="13">
                  <c:v>175000</c:v>
                </c:pt>
                <c:pt idx="14">
                  <c:v>193789</c:v>
                </c:pt>
                <c:pt idx="15">
                  <c:v>209879</c:v>
                </c:pt>
                <c:pt idx="16">
                  <c:v>166017</c:v>
                </c:pt>
                <c:pt idx="17">
                  <c:v>142188</c:v>
                </c:pt>
                <c:pt idx="18">
                  <c:v>126550</c:v>
                </c:pt>
                <c:pt idx="19">
                  <c:v>174450</c:v>
                </c:pt>
                <c:pt idx="20">
                  <c:v>146533</c:v>
                </c:pt>
                <c:pt idx="21">
                  <c:v>170064</c:v>
                </c:pt>
                <c:pt idx="22">
                  <c:v>112031</c:v>
                </c:pt>
                <c:pt idx="23">
                  <c:v>76676</c:v>
                </c:pt>
              </c:numCache>
            </c:numRef>
          </c:val>
          <c:smooth val="1"/>
        </c:ser>
        <c:hiLowLines>
          <c:spPr>
            <a:ln w="0">
              <a:noFill/>
            </a:ln>
          </c:spPr>
        </c:hiLowLines>
        <c:marker val="0"/>
        <c:axId val="66433269"/>
        <c:axId val="67972929"/>
      </c:lineChart>
      <c:catAx>
        <c:axId val="66433269"/>
        <c:scaling>
          <c:orientation val="minMax"/>
        </c:scaling>
        <c:delete val="0"/>
        <c:axPos val="b"/>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972929"/>
        <c:crosses val="autoZero"/>
        <c:auto val="1"/>
        <c:lblAlgn val="ctr"/>
        <c:lblOffset val="100"/>
        <c:noMultiLvlLbl val="0"/>
      </c:catAx>
      <c:valAx>
        <c:axId val="6797292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43326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Rolling 3-Month Revenue Forecast</a:t>
            </a:r>
          </a:p>
        </c:rich>
      </c:tx>
      <c:overlay val="0"/>
      <c:spPr>
        <a:noFill/>
        <a:ln w="0">
          <a:noFill/>
        </a:ln>
      </c:spPr>
    </c:title>
    <c:autoTitleDeleted val="0"/>
    <c:plotArea>
      <c:lineChart>
        <c:grouping val="standard"/>
        <c:varyColors val="0"/>
        <c:ser>
          <c:idx val="0"/>
          <c:order val="0"/>
          <c:tx>
            <c:strRef>
              <c:f>'Cash Flow &amp; Forecast'!E4</c:f>
              <c:strCache>
                <c:ptCount val="1"/>
                <c:pt idx="0">
                  <c:v>Rolling 3M
Revenue</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Flow &amp; Forecast'!$A$5:$A$28</c:f>
              <c:strCache>
                <c:ptCount val="24"/>
                <c:pt idx="0">
                  <c:v>Jan-2024</c:v>
                </c:pt>
                <c:pt idx="1">
                  <c:v>Feb-2024</c:v>
                </c:pt>
                <c:pt idx="2">
                  <c:v>Mar-2024</c:v>
                </c:pt>
                <c:pt idx="3">
                  <c:v>Apr-2024</c:v>
                </c:pt>
                <c:pt idx="4">
                  <c:v>May-2024</c:v>
                </c:pt>
                <c:pt idx="5">
                  <c:v>Jun-2024</c:v>
                </c:pt>
                <c:pt idx="6">
                  <c:v>Jul-2024</c:v>
                </c:pt>
                <c:pt idx="7">
                  <c:v>Aug-2024</c:v>
                </c:pt>
                <c:pt idx="8">
                  <c:v>Sep-2024</c:v>
                </c:pt>
                <c:pt idx="9">
                  <c:v>Oct-2024</c:v>
                </c:pt>
                <c:pt idx="10">
                  <c:v>Nov-2024</c:v>
                </c:pt>
                <c:pt idx="11">
                  <c:v>Dec-2024</c:v>
                </c:pt>
                <c:pt idx="12">
                  <c:v>Jan-2025</c:v>
                </c:pt>
                <c:pt idx="13">
                  <c:v>Feb-2025</c:v>
                </c:pt>
                <c:pt idx="14">
                  <c:v>Mar-2025</c:v>
                </c:pt>
                <c:pt idx="15">
                  <c:v>Apr-2025</c:v>
                </c:pt>
                <c:pt idx="16">
                  <c:v>May-2025</c:v>
                </c:pt>
                <c:pt idx="17">
                  <c:v>Jun-2025</c:v>
                </c:pt>
                <c:pt idx="18">
                  <c:v>Jul-2025</c:v>
                </c:pt>
                <c:pt idx="19">
                  <c:v>Aug-2025</c:v>
                </c:pt>
                <c:pt idx="20">
                  <c:v>Sep-2025</c:v>
                </c:pt>
                <c:pt idx="21">
                  <c:v>Oct-2025</c:v>
                </c:pt>
                <c:pt idx="22">
                  <c:v>Nov-2025</c:v>
                </c:pt>
                <c:pt idx="23">
                  <c:v>Dec-2025</c:v>
                </c:pt>
              </c:strCache>
            </c:strRef>
          </c:cat>
          <c:val>
            <c:numRef>
              <c:f>'Cash Flow &amp; Forecast'!$E$5:$E$28</c:f>
              <c:numCache>
                <c:formatCode>\$#,##0;"($"#,##0\)</c:formatCode>
                <c:ptCount val="24"/>
                <c:pt idx="0">
                  <c:v>462251</c:v>
                </c:pt>
                <c:pt idx="1">
                  <c:v>959739</c:v>
                </c:pt>
                <c:pt idx="2">
                  <c:v>1466637</c:v>
                </c:pt>
                <c:pt idx="3">
                  <c:v>1479349</c:v>
                </c:pt>
                <c:pt idx="4">
                  <c:v>1517889</c:v>
                </c:pt>
                <c:pt idx="5">
                  <c:v>1477255</c:v>
                </c:pt>
                <c:pt idx="6">
                  <c:v>1470608</c:v>
                </c:pt>
                <c:pt idx="7">
                  <c:v>1438711</c:v>
                </c:pt>
                <c:pt idx="8">
                  <c:v>1446316</c:v>
                </c:pt>
                <c:pt idx="9">
                  <c:v>1441637</c:v>
                </c:pt>
                <c:pt idx="10">
                  <c:v>1462737</c:v>
                </c:pt>
                <c:pt idx="11">
                  <c:v>1483751</c:v>
                </c:pt>
                <c:pt idx="12">
                  <c:v>1509802</c:v>
                </c:pt>
                <c:pt idx="13">
                  <c:v>1510624</c:v>
                </c:pt>
                <c:pt idx="14">
                  <c:v>1539153</c:v>
                </c:pt>
                <c:pt idx="15">
                  <c:v>1585587</c:v>
                </c:pt>
                <c:pt idx="16">
                  <c:v>1555320</c:v>
                </c:pt>
                <c:pt idx="17">
                  <c:v>1534742</c:v>
                </c:pt>
                <c:pt idx="18">
                  <c:v>1489281</c:v>
                </c:pt>
                <c:pt idx="19">
                  <c:v>1515318</c:v>
                </c:pt>
                <c:pt idx="20">
                  <c:v>1518504</c:v>
                </c:pt>
                <c:pt idx="21">
                  <c:v>1534671</c:v>
                </c:pt>
                <c:pt idx="22">
                  <c:v>1512423</c:v>
                </c:pt>
                <c:pt idx="23">
                  <c:v>1467552</c:v>
                </c:pt>
              </c:numCache>
            </c:numRef>
          </c:val>
          <c:smooth val="1"/>
        </c:ser>
        <c:hiLowLines>
          <c:spPr>
            <a:ln w="0">
              <a:noFill/>
            </a:ln>
          </c:spPr>
        </c:hiLowLines>
        <c:marker val="0"/>
        <c:axId val="93080736"/>
        <c:axId val="35682426"/>
      </c:lineChart>
      <c:catAx>
        <c:axId val="93080736"/>
        <c:scaling>
          <c:orientation val="minMax"/>
        </c:scaling>
        <c:delete val="0"/>
        <c:axPos val="b"/>
        <c:numFmt formatCode="m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682426"/>
        <c:crosses val="autoZero"/>
        <c:auto val="1"/>
        <c:lblAlgn val="ctr"/>
        <c:lblOffset val="100"/>
        <c:noMultiLvlLbl val="0"/>
      </c:catAx>
      <c:valAx>
        <c:axId val="3568242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308073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_rels/drawing2.xml.rels><?xml version="1.0" encoding="UTF-8"?>
<Relationships xmlns="http://schemas.openxmlformats.org/package/2006/relationships"><Relationship Id="rId1" Type="http://schemas.openxmlformats.org/officeDocument/2006/relationships/chart" Target="../charts/chart5.xml"/>
</Relationships>
</file>

<file path=xl/drawings/_rels/drawing3.xml.rels><?xml version="1.0" encoding="UTF-8"?>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10</xdr:row>
      <xdr:rowOff>68400</xdr:rowOff>
    </xdr:from>
    <xdr:to>
      <xdr:col>7</xdr:col>
      <xdr:colOff>745200</xdr:colOff>
      <xdr:row>26</xdr:row>
      <xdr:rowOff>23040</xdr:rowOff>
    </xdr:to>
    <xdr:graphicFrame>
      <xdr:nvGraphicFramePr>
        <xdr:cNvPr id="0" name="Chart 1"/>
        <xdr:cNvGraphicFramePr/>
      </xdr:nvGraphicFramePr>
      <xdr:xfrm>
        <a:off x="0" y="2390760"/>
        <a:ext cx="863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28</xdr:row>
      <xdr:rowOff>11520</xdr:rowOff>
    </xdr:from>
    <xdr:to>
      <xdr:col>7</xdr:col>
      <xdr:colOff>745200</xdr:colOff>
      <xdr:row>44</xdr:row>
      <xdr:rowOff>23040</xdr:rowOff>
    </xdr:to>
    <xdr:graphicFrame>
      <xdr:nvGraphicFramePr>
        <xdr:cNvPr id="1" name="Chart 2"/>
        <xdr:cNvGraphicFramePr/>
      </xdr:nvGraphicFramePr>
      <xdr:xfrm>
        <a:off x="0" y="5819760"/>
        <a:ext cx="8639640" cy="305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0</xdr:colOff>
      <xdr:row>10</xdr:row>
      <xdr:rowOff>68400</xdr:rowOff>
    </xdr:from>
    <xdr:to>
      <xdr:col>16</xdr:col>
      <xdr:colOff>364320</xdr:colOff>
      <xdr:row>26</xdr:row>
      <xdr:rowOff>23040</xdr:rowOff>
    </xdr:to>
    <xdr:graphicFrame>
      <xdr:nvGraphicFramePr>
        <xdr:cNvPr id="2" name="Chart 3"/>
        <xdr:cNvGraphicFramePr/>
      </xdr:nvGraphicFramePr>
      <xdr:xfrm>
        <a:off x="5638680" y="2390760"/>
        <a:ext cx="8639640" cy="305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0</xdr:colOff>
      <xdr:row>28</xdr:row>
      <xdr:rowOff>11520</xdr:rowOff>
    </xdr:from>
    <xdr:to>
      <xdr:col>16</xdr:col>
      <xdr:colOff>364320</xdr:colOff>
      <xdr:row>44</xdr:row>
      <xdr:rowOff>23040</xdr:rowOff>
    </xdr:to>
    <xdr:graphicFrame>
      <xdr:nvGraphicFramePr>
        <xdr:cNvPr id="3" name="Chart 4"/>
        <xdr:cNvGraphicFramePr/>
      </xdr:nvGraphicFramePr>
      <xdr:xfrm>
        <a:off x="5638680" y="5819760"/>
        <a:ext cx="8639640" cy="305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3</xdr:row>
      <xdr:rowOff>0</xdr:rowOff>
    </xdr:from>
    <xdr:to>
      <xdr:col>22</xdr:col>
      <xdr:colOff>187200</xdr:colOff>
      <xdr:row>19</xdr:row>
      <xdr:rowOff>1080</xdr:rowOff>
    </xdr:to>
    <xdr:graphicFrame>
      <xdr:nvGraphicFramePr>
        <xdr:cNvPr id="4" name="Chart 1"/>
        <xdr:cNvGraphicFramePr/>
      </xdr:nvGraphicFramePr>
      <xdr:xfrm>
        <a:off x="7378200" y="809640"/>
        <a:ext cx="93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xdr:row>
      <xdr:rowOff>97200</xdr:rowOff>
    </xdr:from>
    <xdr:to>
      <xdr:col>21</xdr:col>
      <xdr:colOff>187200</xdr:colOff>
      <xdr:row>18</xdr:row>
      <xdr:rowOff>98280</xdr:rowOff>
    </xdr:to>
    <xdr:graphicFrame>
      <xdr:nvGraphicFramePr>
        <xdr:cNvPr id="5" name="Chart 1"/>
        <xdr:cNvGraphicFramePr/>
      </xdr:nvGraphicFramePr>
      <xdr:xfrm>
        <a:off x="5545440" y="809640"/>
        <a:ext cx="93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20</xdr:row>
      <xdr:rowOff>97200</xdr:rowOff>
    </xdr:from>
    <xdr:to>
      <xdr:col>21</xdr:col>
      <xdr:colOff>187200</xdr:colOff>
      <xdr:row>37</xdr:row>
      <xdr:rowOff>98280</xdr:rowOff>
    </xdr:to>
    <xdr:graphicFrame>
      <xdr:nvGraphicFramePr>
        <xdr:cNvPr id="6" name="Chart 2"/>
        <xdr:cNvGraphicFramePr/>
      </xdr:nvGraphicFramePr>
      <xdr:xfrm>
        <a:off x="5545440" y="4429080"/>
        <a:ext cx="9359640" cy="323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_rels/sheet8.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7" min="2" style="0" width="22"/>
    <col collapsed="false" customWidth="true" hidden="false" outlineLevel="0" max="8" min="8" style="0" width="3"/>
  </cols>
  <sheetData>
    <row r="2" customFormat="false" ht="39.75" hidden="false" customHeight="true" outlineLevel="0" collapsed="false">
      <c r="A2" s="1" t="s">
        <v>0</v>
      </c>
      <c r="B2" s="1"/>
      <c r="C2" s="1"/>
      <c r="D2" s="1"/>
      <c r="E2" s="1"/>
      <c r="F2" s="1"/>
      <c r="G2" s="1"/>
    </row>
    <row r="4" customFormat="false" ht="15" hidden="false" customHeight="false" outlineLevel="0" collapsed="false">
      <c r="B4" s="2" t="s">
        <v>1</v>
      </c>
      <c r="C4" s="2"/>
      <c r="D4" s="2"/>
      <c r="E4" s="2"/>
      <c r="F4" s="2"/>
      <c r="G4" s="2"/>
    </row>
    <row r="6" customFormat="false" ht="15" hidden="false" customHeight="false" outlineLevel="0" collapsed="false">
      <c r="B6" s="3" t="s">
        <v>2</v>
      </c>
      <c r="C6" s="3"/>
      <c r="D6" s="3"/>
      <c r="E6" s="3"/>
      <c r="F6" s="3"/>
      <c r="G6" s="3"/>
    </row>
    <row r="7" customFormat="false" ht="15.75" hidden="false" customHeight="true" outlineLevel="0" collapsed="false">
      <c r="B7" s="4" t="s">
        <v>3</v>
      </c>
      <c r="C7" s="4"/>
      <c r="D7" s="4"/>
      <c r="E7" s="4"/>
      <c r="F7" s="4"/>
      <c r="G7" s="4"/>
    </row>
    <row r="8" customFormat="false" ht="15" hidden="false" customHeight="false" outlineLevel="0" collapsed="false">
      <c r="B8" s="4"/>
      <c r="C8" s="4"/>
      <c r="D8" s="4"/>
      <c r="E8" s="4"/>
      <c r="F8" s="4"/>
      <c r="G8" s="4"/>
    </row>
    <row r="9" customFormat="false" ht="15" hidden="false" customHeight="false" outlineLevel="0" collapsed="false">
      <c r="B9" s="4"/>
      <c r="C9" s="4"/>
      <c r="D9" s="4"/>
      <c r="E9" s="4"/>
      <c r="F9" s="4"/>
      <c r="G9" s="4"/>
    </row>
    <row r="10" customFormat="false" ht="15" hidden="false" customHeight="false" outlineLevel="0" collapsed="false">
      <c r="B10" s="4"/>
      <c r="C10" s="4"/>
      <c r="D10" s="4"/>
      <c r="E10" s="4"/>
      <c r="F10" s="4"/>
      <c r="G10" s="4"/>
    </row>
    <row r="12" customFormat="false" ht="15" hidden="false" customHeight="false" outlineLevel="0" collapsed="false">
      <c r="B12" s="3" t="s">
        <v>4</v>
      </c>
      <c r="C12" s="3"/>
      <c r="D12" s="3"/>
      <c r="E12" s="3"/>
      <c r="F12" s="3"/>
      <c r="G12" s="3"/>
    </row>
    <row r="13" customFormat="false" ht="15" hidden="false" customHeight="true" outlineLevel="0" collapsed="false">
      <c r="B13" s="5" t="s">
        <v>5</v>
      </c>
      <c r="C13" s="6" t="s">
        <v>6</v>
      </c>
      <c r="D13" s="6"/>
      <c r="E13" s="6"/>
      <c r="F13" s="6"/>
      <c r="G13" s="6"/>
    </row>
    <row r="14" customFormat="false" ht="15" hidden="false" customHeight="true" outlineLevel="0" collapsed="false">
      <c r="B14" s="5" t="s">
        <v>7</v>
      </c>
      <c r="C14" s="6" t="s">
        <v>8</v>
      </c>
      <c r="D14" s="6"/>
      <c r="E14" s="6"/>
      <c r="F14" s="6"/>
      <c r="G14" s="6"/>
    </row>
    <row r="15" customFormat="false" ht="15" hidden="false" customHeight="true" outlineLevel="0" collapsed="false">
      <c r="B15" s="5" t="s">
        <v>9</v>
      </c>
      <c r="C15" s="6" t="s">
        <v>10</v>
      </c>
      <c r="D15" s="6"/>
      <c r="E15" s="6"/>
      <c r="F15" s="6"/>
      <c r="G15" s="6"/>
    </row>
    <row r="16" customFormat="false" ht="15" hidden="false" customHeight="true" outlineLevel="0" collapsed="false">
      <c r="B16" s="5" t="s">
        <v>11</v>
      </c>
      <c r="C16" s="6" t="s">
        <v>12</v>
      </c>
      <c r="D16" s="6"/>
      <c r="E16" s="6"/>
      <c r="F16" s="6"/>
      <c r="G16" s="6"/>
    </row>
    <row r="17" customFormat="false" ht="15" hidden="false" customHeight="true" outlineLevel="0" collapsed="false">
      <c r="B17" s="5" t="s">
        <v>13</v>
      </c>
      <c r="C17" s="6" t="s">
        <v>14</v>
      </c>
      <c r="D17" s="6"/>
      <c r="E17" s="6"/>
      <c r="F17" s="6"/>
      <c r="G17" s="6"/>
    </row>
    <row r="18" customFormat="false" ht="15" hidden="false" customHeight="true" outlineLevel="0" collapsed="false">
      <c r="B18" s="5" t="s">
        <v>15</v>
      </c>
      <c r="C18" s="6" t="s">
        <v>16</v>
      </c>
      <c r="D18" s="6"/>
      <c r="E18" s="6"/>
      <c r="F18" s="6"/>
      <c r="G18" s="6"/>
    </row>
    <row r="19" customFormat="false" ht="15" hidden="false" customHeight="true" outlineLevel="0" collapsed="false">
      <c r="B19" s="5" t="s">
        <v>17</v>
      </c>
      <c r="C19" s="6" t="s">
        <v>18</v>
      </c>
      <c r="D19" s="6"/>
      <c r="E19" s="6"/>
      <c r="F19" s="6"/>
      <c r="G19" s="6"/>
    </row>
    <row r="20" customFormat="false" ht="15" hidden="false" customHeight="true" outlineLevel="0" collapsed="false">
      <c r="B20" s="5" t="s">
        <v>19</v>
      </c>
      <c r="C20" s="6" t="s">
        <v>20</v>
      </c>
      <c r="D20" s="6"/>
      <c r="E20" s="6"/>
      <c r="F20" s="6"/>
      <c r="G20" s="6"/>
    </row>
    <row r="21" customFormat="false" ht="15" hidden="false" customHeight="true" outlineLevel="0" collapsed="false">
      <c r="B21" s="5" t="s">
        <v>21</v>
      </c>
      <c r="C21" s="6" t="s">
        <v>22</v>
      </c>
      <c r="D21" s="6"/>
      <c r="E21" s="6"/>
      <c r="F21" s="6"/>
      <c r="G21" s="6"/>
    </row>
    <row r="23" customFormat="false" ht="15" hidden="false" customHeight="false" outlineLevel="0" collapsed="false">
      <c r="B23" s="3" t="s">
        <v>23</v>
      </c>
      <c r="C23" s="3"/>
      <c r="D23" s="3"/>
      <c r="E23" s="3"/>
      <c r="F23" s="3"/>
      <c r="G23" s="3"/>
    </row>
    <row r="24" customFormat="false" ht="15" hidden="false" customHeight="false" outlineLevel="0" collapsed="false">
      <c r="B24" s="7" t="s">
        <v>24</v>
      </c>
      <c r="C24" s="8" t="s">
        <v>25</v>
      </c>
      <c r="D24" s="8"/>
      <c r="E24" s="8"/>
      <c r="F24" s="8"/>
      <c r="G24" s="8"/>
    </row>
    <row r="25" customFormat="false" ht="15" hidden="false" customHeight="false" outlineLevel="0" collapsed="false">
      <c r="B25" s="9" t="s">
        <v>26</v>
      </c>
      <c r="C25" s="8" t="s">
        <v>27</v>
      </c>
      <c r="D25" s="8"/>
      <c r="E25" s="8"/>
      <c r="F25" s="8"/>
      <c r="G25" s="8"/>
    </row>
    <row r="26" customFormat="false" ht="15" hidden="false" customHeight="false" outlineLevel="0" collapsed="false">
      <c r="B26" s="10" t="s">
        <v>28</v>
      </c>
      <c r="C26" s="8" t="s">
        <v>29</v>
      </c>
      <c r="D26" s="8"/>
      <c r="E26" s="8"/>
      <c r="F26" s="8"/>
      <c r="G26" s="8"/>
    </row>
    <row r="27" customFormat="false" ht="15" hidden="false" customHeight="false" outlineLevel="0" collapsed="false">
      <c r="B27" s="11" t="s">
        <v>30</v>
      </c>
      <c r="C27" s="8" t="s">
        <v>31</v>
      </c>
      <c r="D27" s="8"/>
      <c r="E27" s="8"/>
      <c r="F27" s="8"/>
      <c r="G27" s="8"/>
    </row>
    <row r="29" customFormat="false" ht="27.75" hidden="false" customHeight="true" outlineLevel="0" collapsed="false">
      <c r="B29" s="12" t="s">
        <v>32</v>
      </c>
      <c r="C29" s="12"/>
      <c r="D29" s="12"/>
      <c r="E29" s="12"/>
      <c r="F29" s="12"/>
      <c r="G29" s="12"/>
    </row>
  </sheetData>
  <mergeCells count="20">
    <mergeCell ref="A2:G2"/>
    <mergeCell ref="B4:G4"/>
    <mergeCell ref="B6:G6"/>
    <mergeCell ref="B7:G10"/>
    <mergeCell ref="B12:G12"/>
    <mergeCell ref="C13:G13"/>
    <mergeCell ref="C14:G14"/>
    <mergeCell ref="C15:G15"/>
    <mergeCell ref="C16:G16"/>
    <mergeCell ref="C17:G17"/>
    <mergeCell ref="C18:G18"/>
    <mergeCell ref="C19:G19"/>
    <mergeCell ref="C20:G20"/>
    <mergeCell ref="C21:G21"/>
    <mergeCell ref="B23:G23"/>
    <mergeCell ref="C24:G24"/>
    <mergeCell ref="C25:G25"/>
    <mergeCell ref="C26:G26"/>
    <mergeCell ref="C27:G27"/>
    <mergeCell ref="B29:G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6" min="1" style="0" width="14"/>
  </cols>
  <sheetData>
    <row r="1" customFormat="false" ht="33.75" hidden="false" customHeight="true" outlineLevel="0" collapsed="false">
      <c r="A1" s="1" t="s">
        <v>33</v>
      </c>
      <c r="B1" s="1"/>
      <c r="C1" s="1"/>
      <c r="D1" s="1"/>
      <c r="E1" s="1"/>
      <c r="F1" s="1"/>
    </row>
    <row r="2" customFormat="false" ht="13.5" hidden="false" customHeight="true" outlineLevel="0" collapsed="false">
      <c r="A2" s="13" t="s">
        <v>34</v>
      </c>
      <c r="B2" s="13"/>
      <c r="C2" s="13"/>
      <c r="D2" s="13"/>
      <c r="E2" s="13"/>
      <c r="F2" s="13"/>
    </row>
    <row r="4" customFormat="false" ht="30" hidden="false" customHeight="true" outlineLevel="0" collapsed="false">
      <c r="A4" s="14" t="s">
        <v>35</v>
      </c>
      <c r="B4" s="14" t="s">
        <v>36</v>
      </c>
      <c r="C4" s="14" t="s">
        <v>37</v>
      </c>
      <c r="D4" s="14" t="s">
        <v>38</v>
      </c>
      <c r="E4" s="14" t="s">
        <v>39</v>
      </c>
      <c r="F4" s="14" t="s">
        <v>40</v>
      </c>
    </row>
    <row r="5" customFormat="false" ht="15" hidden="false" customHeight="false" outlineLevel="0" collapsed="false">
      <c r="A5" s="15" t="n">
        <v>45292</v>
      </c>
      <c r="B5" s="16" t="n">
        <v>462251</v>
      </c>
      <c r="C5" s="16" t="n">
        <v>298610</v>
      </c>
      <c r="D5" s="16" t="n">
        <v>49786</v>
      </c>
      <c r="E5" s="16" t="n">
        <v>456080</v>
      </c>
      <c r="F5" s="16" t="n">
        <v>362798</v>
      </c>
    </row>
    <row r="6" customFormat="false" ht="15" hidden="false" customHeight="false" outlineLevel="0" collapsed="false">
      <c r="A6" s="17" t="n">
        <v>45323</v>
      </c>
      <c r="B6" s="18" t="n">
        <v>497488</v>
      </c>
      <c r="C6" s="18" t="n">
        <v>320893</v>
      </c>
      <c r="D6" s="18" t="n">
        <v>34796</v>
      </c>
      <c r="E6" s="18" t="n">
        <v>504880</v>
      </c>
      <c r="F6" s="18" t="n">
        <v>351720</v>
      </c>
    </row>
    <row r="7" customFormat="false" ht="15" hidden="false" customHeight="false" outlineLevel="0" collapsed="false">
      <c r="A7" s="15" t="n">
        <v>45352</v>
      </c>
      <c r="B7" s="16" t="n">
        <v>506898</v>
      </c>
      <c r="C7" s="16" t="n">
        <v>306537</v>
      </c>
      <c r="D7" s="16" t="n">
        <v>32479</v>
      </c>
      <c r="E7" s="16" t="n">
        <v>523725</v>
      </c>
      <c r="F7" s="16" t="n">
        <v>348016</v>
      </c>
    </row>
    <row r="8" customFormat="false" ht="15" hidden="false" customHeight="false" outlineLevel="0" collapsed="false">
      <c r="A8" s="17" t="n">
        <v>45383</v>
      </c>
      <c r="B8" s="18" t="n">
        <v>474963</v>
      </c>
      <c r="C8" s="18" t="n">
        <v>297598</v>
      </c>
      <c r="D8" s="18" t="n">
        <v>31512</v>
      </c>
      <c r="E8" s="18" t="n">
        <v>484701</v>
      </c>
      <c r="F8" s="18" t="n">
        <v>317838</v>
      </c>
    </row>
    <row r="9" customFormat="false" ht="15" hidden="false" customHeight="false" outlineLevel="0" collapsed="false">
      <c r="A9" s="15" t="n">
        <v>45413</v>
      </c>
      <c r="B9" s="16" t="n">
        <v>536028</v>
      </c>
      <c r="C9" s="16" t="n">
        <v>309281</v>
      </c>
      <c r="D9" s="16" t="n">
        <v>47120</v>
      </c>
      <c r="E9" s="16" t="n">
        <v>527136</v>
      </c>
      <c r="F9" s="16" t="n">
        <v>348303</v>
      </c>
    </row>
    <row r="10" customFormat="false" ht="15" hidden="false" customHeight="false" outlineLevel="0" collapsed="false">
      <c r="A10" s="17" t="n">
        <v>45444</v>
      </c>
      <c r="B10" s="18" t="n">
        <v>466264</v>
      </c>
      <c r="C10" s="18" t="n">
        <v>313419</v>
      </c>
      <c r="D10" s="18" t="n">
        <v>48598</v>
      </c>
      <c r="E10" s="18" t="n">
        <v>482947</v>
      </c>
      <c r="F10" s="18" t="n">
        <v>372933</v>
      </c>
    </row>
    <row r="11" customFormat="false" ht="15" hidden="false" customHeight="false" outlineLevel="0" collapsed="false">
      <c r="A11" s="15" t="n">
        <v>45474</v>
      </c>
      <c r="B11" s="16" t="n">
        <v>468316</v>
      </c>
      <c r="C11" s="16" t="n">
        <v>319343</v>
      </c>
      <c r="D11" s="16" t="n">
        <v>43865</v>
      </c>
      <c r="E11" s="16" t="n">
        <v>461591</v>
      </c>
      <c r="F11" s="16" t="n">
        <v>354630</v>
      </c>
    </row>
    <row r="12" customFormat="false" ht="15" hidden="false" customHeight="false" outlineLevel="0" collapsed="false">
      <c r="A12" s="17" t="n">
        <v>45505</v>
      </c>
      <c r="B12" s="18" t="n">
        <v>504131</v>
      </c>
      <c r="C12" s="18" t="n">
        <v>333538</v>
      </c>
      <c r="D12" s="18" t="n">
        <v>29374</v>
      </c>
      <c r="E12" s="18" t="n">
        <v>504182</v>
      </c>
      <c r="F12" s="18" t="n">
        <v>373456</v>
      </c>
    </row>
    <row r="13" customFormat="false" ht="15" hidden="false" customHeight="false" outlineLevel="0" collapsed="false">
      <c r="A13" s="15" t="n">
        <v>45536</v>
      </c>
      <c r="B13" s="16" t="n">
        <v>473869</v>
      </c>
      <c r="C13" s="16" t="n">
        <v>304124</v>
      </c>
      <c r="D13" s="16" t="n">
        <v>40717</v>
      </c>
      <c r="E13" s="16" t="n">
        <v>480670</v>
      </c>
      <c r="F13" s="16" t="n">
        <v>337457</v>
      </c>
    </row>
    <row r="14" customFormat="false" ht="15" hidden="false" customHeight="false" outlineLevel="0" collapsed="false">
      <c r="A14" s="17" t="n">
        <v>45566</v>
      </c>
      <c r="B14" s="18" t="n">
        <v>463637</v>
      </c>
      <c r="C14" s="18" t="n">
        <v>308402</v>
      </c>
      <c r="D14" s="18" t="n">
        <v>26861</v>
      </c>
      <c r="E14" s="18" t="n">
        <v>470247</v>
      </c>
      <c r="F14" s="18" t="n">
        <v>336222</v>
      </c>
    </row>
    <row r="15" customFormat="false" ht="15" hidden="false" customHeight="false" outlineLevel="0" collapsed="false">
      <c r="A15" s="15" t="n">
        <v>45597</v>
      </c>
      <c r="B15" s="16" t="n">
        <v>525231</v>
      </c>
      <c r="C15" s="16" t="n">
        <v>296054</v>
      </c>
      <c r="D15" s="16" t="n">
        <v>33213</v>
      </c>
      <c r="E15" s="16" t="n">
        <v>523520</v>
      </c>
      <c r="F15" s="16" t="n">
        <v>332281</v>
      </c>
    </row>
    <row r="16" customFormat="false" ht="15" hidden="false" customHeight="false" outlineLevel="0" collapsed="false">
      <c r="A16" s="17" t="n">
        <v>45627</v>
      </c>
      <c r="B16" s="18" t="n">
        <v>494883</v>
      </c>
      <c r="C16" s="18" t="n">
        <v>333141</v>
      </c>
      <c r="D16" s="18" t="n">
        <v>24417</v>
      </c>
      <c r="E16" s="18" t="n">
        <v>502731</v>
      </c>
      <c r="F16" s="18" t="n">
        <v>352930</v>
      </c>
    </row>
    <row r="17" customFormat="false" ht="15" hidden="false" customHeight="false" outlineLevel="0" collapsed="false">
      <c r="A17" s="15" t="n">
        <v>45658</v>
      </c>
      <c r="B17" s="16" t="n">
        <v>489688</v>
      </c>
      <c r="C17" s="16" t="n">
        <v>331392</v>
      </c>
      <c r="D17" s="16" t="n">
        <v>31709</v>
      </c>
      <c r="E17" s="16" t="n">
        <v>498398</v>
      </c>
      <c r="F17" s="16" t="n">
        <v>362658</v>
      </c>
    </row>
    <row r="18" customFormat="false" ht="15" hidden="false" customHeight="false" outlineLevel="0" collapsed="false">
      <c r="A18" s="17" t="n">
        <v>45689</v>
      </c>
      <c r="B18" s="18" t="n">
        <v>526053</v>
      </c>
      <c r="C18" s="18" t="n">
        <v>318153</v>
      </c>
      <c r="D18" s="18" t="n">
        <v>43247</v>
      </c>
      <c r="E18" s="18" t="n">
        <v>536607</v>
      </c>
      <c r="F18" s="18" t="n">
        <v>361607</v>
      </c>
    </row>
    <row r="19" customFormat="false" ht="15" hidden="false" customHeight="false" outlineLevel="0" collapsed="false">
      <c r="A19" s="15" t="n">
        <v>45717</v>
      </c>
      <c r="B19" s="16" t="n">
        <v>523412</v>
      </c>
      <c r="C19" s="16" t="n">
        <v>295460</v>
      </c>
      <c r="D19" s="16" t="n">
        <v>44024</v>
      </c>
      <c r="E19" s="16" t="n">
        <v>538562</v>
      </c>
      <c r="F19" s="16" t="n">
        <v>344773</v>
      </c>
    </row>
    <row r="20" customFormat="false" ht="15" hidden="false" customHeight="false" outlineLevel="0" collapsed="false">
      <c r="A20" s="17" t="n">
        <v>45748</v>
      </c>
      <c r="B20" s="18" t="n">
        <v>536122</v>
      </c>
      <c r="C20" s="18" t="n">
        <v>297411</v>
      </c>
      <c r="D20" s="18" t="n">
        <v>24679</v>
      </c>
      <c r="E20" s="18" t="n">
        <v>546962</v>
      </c>
      <c r="F20" s="18" t="n">
        <v>337083</v>
      </c>
    </row>
    <row r="21" customFormat="false" ht="15" hidden="false" customHeight="false" outlineLevel="0" collapsed="false">
      <c r="A21" s="15" t="n">
        <v>45778</v>
      </c>
      <c r="B21" s="16" t="n">
        <v>495786</v>
      </c>
      <c r="C21" s="16" t="n">
        <v>306413</v>
      </c>
      <c r="D21" s="16" t="n">
        <v>32637</v>
      </c>
      <c r="E21" s="16" t="n">
        <v>514404</v>
      </c>
      <c r="F21" s="16" t="n">
        <v>348387</v>
      </c>
    </row>
    <row r="22" customFormat="false" ht="15" hidden="false" customHeight="false" outlineLevel="0" collapsed="false">
      <c r="A22" s="17" t="n">
        <v>45809</v>
      </c>
      <c r="B22" s="18" t="n">
        <v>502834</v>
      </c>
      <c r="C22" s="18" t="n">
        <v>304818</v>
      </c>
      <c r="D22" s="18" t="n">
        <v>46787</v>
      </c>
      <c r="E22" s="18" t="n">
        <v>495052</v>
      </c>
      <c r="F22" s="18" t="n">
        <v>352864</v>
      </c>
    </row>
    <row r="23" customFormat="false" ht="15" hidden="false" customHeight="false" outlineLevel="0" collapsed="false">
      <c r="A23" s="15" t="n">
        <v>45839</v>
      </c>
      <c r="B23" s="16" t="n">
        <v>490661</v>
      </c>
      <c r="C23" s="16" t="n">
        <v>315735</v>
      </c>
      <c r="D23" s="16" t="n">
        <v>30801</v>
      </c>
      <c r="E23" s="16" t="n">
        <v>487328</v>
      </c>
      <c r="F23" s="16" t="n">
        <v>360778</v>
      </c>
    </row>
    <row r="24" customFormat="false" ht="15" hidden="false" customHeight="false" outlineLevel="0" collapsed="false">
      <c r="A24" s="17" t="n">
        <v>45870</v>
      </c>
      <c r="B24" s="18" t="n">
        <v>521823</v>
      </c>
      <c r="C24" s="18" t="n">
        <v>318674</v>
      </c>
      <c r="D24" s="18" t="n">
        <v>32247</v>
      </c>
      <c r="E24" s="18" t="n">
        <v>518836</v>
      </c>
      <c r="F24" s="18" t="n">
        <v>344386</v>
      </c>
    </row>
    <row r="25" customFormat="false" ht="15" hidden="false" customHeight="false" outlineLevel="0" collapsed="false">
      <c r="A25" s="15" t="n">
        <v>45901</v>
      </c>
      <c r="B25" s="16" t="n">
        <v>506020</v>
      </c>
      <c r="C25" s="16" t="n">
        <v>320965</v>
      </c>
      <c r="D25" s="16" t="n">
        <v>39184</v>
      </c>
      <c r="E25" s="16" t="n">
        <v>517090</v>
      </c>
      <c r="F25" s="16" t="n">
        <v>370557</v>
      </c>
    </row>
    <row r="26" customFormat="false" ht="15" hidden="false" customHeight="false" outlineLevel="0" collapsed="false">
      <c r="A26" s="17" t="n">
        <v>45931</v>
      </c>
      <c r="B26" s="18" t="n">
        <v>506828</v>
      </c>
      <c r="C26" s="18" t="n">
        <v>338944</v>
      </c>
      <c r="D26" s="18" t="n">
        <v>20077</v>
      </c>
      <c r="E26" s="18" t="n">
        <v>514793</v>
      </c>
      <c r="F26" s="18" t="n">
        <v>344729</v>
      </c>
    </row>
    <row r="27" customFormat="false" ht="15" hidden="false" customHeight="false" outlineLevel="0" collapsed="false">
      <c r="A27" s="15" t="n">
        <v>45962</v>
      </c>
      <c r="B27" s="16" t="n">
        <v>499575</v>
      </c>
      <c r="C27" s="16" t="n">
        <v>344387</v>
      </c>
      <c r="D27" s="16" t="n">
        <v>26028</v>
      </c>
      <c r="E27" s="16" t="n">
        <v>494060</v>
      </c>
      <c r="F27" s="16" t="n">
        <v>382029</v>
      </c>
    </row>
    <row r="28" customFormat="false" ht="15" hidden="false" customHeight="false" outlineLevel="0" collapsed="false">
      <c r="A28" s="17" t="n">
        <v>45992</v>
      </c>
      <c r="B28" s="18" t="n">
        <v>461149</v>
      </c>
      <c r="C28" s="18" t="n">
        <v>337042</v>
      </c>
      <c r="D28" s="18" t="n">
        <v>28858</v>
      </c>
      <c r="E28" s="18" t="n">
        <v>457521</v>
      </c>
      <c r="F28" s="18" t="n">
        <v>380845</v>
      </c>
    </row>
    <row r="29" customFormat="false" ht="15" hidden="false" customHeight="false" outlineLevel="0" collapsed="false">
      <c r="A29" s="19" t="s">
        <v>41</v>
      </c>
      <c r="B29" s="20" t="n">
        <f aca="false">SUM(B5:B28)</f>
        <v>11933910</v>
      </c>
      <c r="C29" s="20" t="n">
        <f aca="false">SUM(C5:C28)</f>
        <v>7570334</v>
      </c>
      <c r="D29" s="20" t="n">
        <f aca="false">SUM(D5:D28)</f>
        <v>843016</v>
      </c>
      <c r="E29" s="20" t="n">
        <f aca="false">SUM(E5:E28)</f>
        <v>12042023</v>
      </c>
      <c r="F29" s="20" t="n">
        <f aca="false">SUM(F5:F28)</f>
        <v>8479280</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3" min="2" style="0" width="16"/>
  </cols>
  <sheetData>
    <row r="1" customFormat="false" ht="33.75" hidden="false" customHeight="true" outlineLevel="0" collapsed="false">
      <c r="A1" s="1" t="s">
        <v>42</v>
      </c>
      <c r="B1" s="1"/>
      <c r="C1" s="1"/>
    </row>
    <row r="2" customFormat="false" ht="15" hidden="false" customHeight="false" outlineLevel="0" collapsed="false">
      <c r="A2" s="13" t="s">
        <v>43</v>
      </c>
      <c r="B2" s="13"/>
      <c r="C2" s="13"/>
    </row>
    <row r="4" customFormat="false" ht="30" hidden="false" customHeight="true" outlineLevel="0" collapsed="false">
      <c r="A4" s="14" t="s">
        <v>35</v>
      </c>
      <c r="B4" s="14" t="s">
        <v>44</v>
      </c>
      <c r="C4" s="14" t="s">
        <v>45</v>
      </c>
    </row>
    <row r="5" customFormat="false" ht="15" hidden="false" customHeight="false" outlineLevel="0" collapsed="false">
      <c r="A5" s="15" t="n">
        <v>45292</v>
      </c>
      <c r="B5" s="16" t="n">
        <v>444137</v>
      </c>
      <c r="C5" s="16" t="n">
        <v>284682</v>
      </c>
    </row>
    <row r="6" customFormat="false" ht="15" hidden="false" customHeight="false" outlineLevel="0" collapsed="false">
      <c r="A6" s="17" t="n">
        <v>45323</v>
      </c>
      <c r="B6" s="18" t="n">
        <v>496610</v>
      </c>
      <c r="C6" s="18" t="n">
        <v>327492</v>
      </c>
    </row>
    <row r="7" customFormat="false" ht="15" hidden="false" customHeight="false" outlineLevel="0" collapsed="false">
      <c r="A7" s="15" t="n">
        <v>45352</v>
      </c>
      <c r="B7" s="16" t="n">
        <v>489090</v>
      </c>
      <c r="C7" s="16" t="n">
        <v>295454</v>
      </c>
    </row>
    <row r="8" customFormat="false" ht="15" hidden="false" customHeight="false" outlineLevel="0" collapsed="false">
      <c r="A8" s="17" t="n">
        <v>45383</v>
      </c>
      <c r="B8" s="18" t="n">
        <v>477432</v>
      </c>
      <c r="C8" s="18" t="n">
        <v>284924</v>
      </c>
    </row>
    <row r="9" customFormat="false" ht="15" hidden="false" customHeight="false" outlineLevel="0" collapsed="false">
      <c r="A9" s="15" t="n">
        <v>45413</v>
      </c>
      <c r="B9" s="16" t="n">
        <v>523091</v>
      </c>
      <c r="C9" s="16" t="n">
        <v>313074</v>
      </c>
    </row>
    <row r="10" customFormat="false" ht="15" hidden="false" customHeight="false" outlineLevel="0" collapsed="false">
      <c r="A10" s="17" t="n">
        <v>45444</v>
      </c>
      <c r="B10" s="18" t="n">
        <v>475652</v>
      </c>
      <c r="C10" s="18" t="n">
        <v>303027</v>
      </c>
    </row>
    <row r="11" customFormat="false" ht="15" hidden="false" customHeight="false" outlineLevel="0" collapsed="false">
      <c r="A11" s="15" t="n">
        <v>45474</v>
      </c>
      <c r="B11" s="16" t="n">
        <v>472335</v>
      </c>
      <c r="C11" s="16" t="n">
        <v>326972</v>
      </c>
    </row>
    <row r="12" customFormat="false" ht="15" hidden="false" customHeight="false" outlineLevel="0" collapsed="false">
      <c r="A12" s="17" t="n">
        <v>45505</v>
      </c>
      <c r="B12" s="18" t="n">
        <v>498913</v>
      </c>
      <c r="C12" s="18" t="n">
        <v>339921</v>
      </c>
    </row>
    <row r="13" customFormat="false" ht="15" hidden="false" customHeight="false" outlineLevel="0" collapsed="false">
      <c r="A13" s="15" t="n">
        <v>45536</v>
      </c>
      <c r="B13" s="16" t="n">
        <v>477715</v>
      </c>
      <c r="C13" s="16" t="n">
        <v>319070</v>
      </c>
    </row>
    <row r="14" customFormat="false" ht="15" hidden="false" customHeight="false" outlineLevel="0" collapsed="false">
      <c r="A14" s="17" t="n">
        <v>45566</v>
      </c>
      <c r="B14" s="18" t="n">
        <v>447973</v>
      </c>
      <c r="C14" s="18" t="n">
        <v>305731</v>
      </c>
    </row>
    <row r="15" customFormat="false" ht="15" hidden="false" customHeight="false" outlineLevel="0" collapsed="false">
      <c r="A15" s="15" t="n">
        <v>45597</v>
      </c>
      <c r="B15" s="16" t="n">
        <v>538350</v>
      </c>
      <c r="C15" s="16" t="n">
        <v>301338</v>
      </c>
    </row>
    <row r="16" customFormat="false" ht="15" hidden="false" customHeight="false" outlineLevel="0" collapsed="false">
      <c r="A16" s="17" t="n">
        <v>45627</v>
      </c>
      <c r="B16" s="18" t="n">
        <v>489544</v>
      </c>
      <c r="C16" s="18" t="n">
        <v>321491</v>
      </c>
    </row>
    <row r="17" customFormat="false" ht="15" hidden="false" customHeight="false" outlineLevel="0" collapsed="false">
      <c r="A17" s="15" t="n">
        <v>45658</v>
      </c>
      <c r="B17" s="16" t="n">
        <v>501032</v>
      </c>
      <c r="C17" s="16" t="n">
        <v>342772</v>
      </c>
    </row>
    <row r="18" customFormat="false" ht="15" hidden="false" customHeight="false" outlineLevel="0" collapsed="false">
      <c r="A18" s="17" t="n">
        <v>45689</v>
      </c>
      <c r="B18" s="18" t="n">
        <v>508169</v>
      </c>
      <c r="C18" s="18" t="n">
        <v>329508</v>
      </c>
    </row>
    <row r="19" customFormat="false" ht="15" hidden="false" customHeight="false" outlineLevel="0" collapsed="false">
      <c r="A19" s="15" t="n">
        <v>45717</v>
      </c>
      <c r="B19" s="16" t="n">
        <v>514891</v>
      </c>
      <c r="C19" s="16" t="n">
        <v>288215</v>
      </c>
    </row>
    <row r="20" customFormat="false" ht="15" hidden="false" customHeight="false" outlineLevel="0" collapsed="false">
      <c r="A20" s="17" t="n">
        <v>45748</v>
      </c>
      <c r="B20" s="18" t="n">
        <v>545698</v>
      </c>
      <c r="C20" s="18" t="n">
        <v>288062</v>
      </c>
    </row>
    <row r="21" customFormat="false" ht="15" hidden="false" customHeight="false" outlineLevel="0" collapsed="false">
      <c r="A21" s="15" t="n">
        <v>45778</v>
      </c>
      <c r="B21" s="16" t="n">
        <v>479537</v>
      </c>
      <c r="C21" s="16" t="n">
        <v>303233</v>
      </c>
    </row>
    <row r="22" customFormat="false" ht="15" hidden="false" customHeight="false" outlineLevel="0" collapsed="false">
      <c r="A22" s="17" t="n">
        <v>45809</v>
      </c>
      <c r="B22" s="18" t="n">
        <v>502390</v>
      </c>
      <c r="C22" s="18" t="n">
        <v>319216</v>
      </c>
    </row>
    <row r="23" customFormat="false" ht="15" hidden="false" customHeight="false" outlineLevel="0" collapsed="false">
      <c r="A23" s="15" t="n">
        <v>45839</v>
      </c>
      <c r="B23" s="16" t="n">
        <v>488366</v>
      </c>
      <c r="C23" s="16" t="n">
        <v>315692</v>
      </c>
    </row>
    <row r="24" customFormat="false" ht="15" hidden="false" customHeight="false" outlineLevel="0" collapsed="false">
      <c r="A24" s="17" t="n">
        <v>45870</v>
      </c>
      <c r="B24" s="18" t="n">
        <v>536903</v>
      </c>
      <c r="C24" s="18" t="n">
        <v>324232</v>
      </c>
    </row>
    <row r="25" customFormat="false" ht="15" hidden="false" customHeight="false" outlineLevel="0" collapsed="false">
      <c r="A25" s="15" t="n">
        <v>45901</v>
      </c>
      <c r="B25" s="16" t="n">
        <v>486884</v>
      </c>
      <c r="C25" s="16" t="n">
        <v>325304</v>
      </c>
    </row>
    <row r="26" customFormat="false" ht="15" hidden="false" customHeight="false" outlineLevel="0" collapsed="false">
      <c r="A26" s="17" t="n">
        <v>45931</v>
      </c>
      <c r="B26" s="18" t="n">
        <v>503593</v>
      </c>
      <c r="C26" s="18" t="n">
        <v>334306</v>
      </c>
    </row>
    <row r="27" customFormat="false" ht="15" hidden="false" customHeight="false" outlineLevel="0" collapsed="false">
      <c r="A27" s="15" t="n">
        <v>45962</v>
      </c>
      <c r="B27" s="16" t="n">
        <v>482887</v>
      </c>
      <c r="C27" s="16" t="n">
        <v>346991</v>
      </c>
    </row>
    <row r="28" customFormat="false" ht="15" hidden="false" customHeight="false" outlineLevel="0" collapsed="false">
      <c r="A28" s="17" t="n">
        <v>45992</v>
      </c>
      <c r="B28" s="18" t="n">
        <v>443947</v>
      </c>
      <c r="C28" s="18" t="n">
        <v>324310</v>
      </c>
    </row>
    <row r="29" customFormat="false" ht="15" hidden="false" customHeight="false" outlineLevel="0" collapsed="false">
      <c r="A29" s="19" t="s">
        <v>41</v>
      </c>
      <c r="B29" s="20" t="n">
        <f aca="false">SUM(B5:B28)</f>
        <v>11825139</v>
      </c>
      <c r="C29" s="20" t="n">
        <f aca="false">SUM(C5:C28)</f>
        <v>7565017</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18"/>
    <col collapsed="false" customWidth="true" hidden="false" outlineLevel="0" max="4" min="4" style="0" width="4"/>
    <col collapsed="false" customWidth="true" hidden="false" outlineLevel="0" max="5" min="5" style="0" width="24"/>
    <col collapsed="false" customWidth="true" hidden="false" outlineLevel="0" max="6" min="6" style="0" width="18"/>
  </cols>
  <sheetData>
    <row r="1" customFormat="false" ht="33.75" hidden="false" customHeight="true" outlineLevel="0" collapsed="false">
      <c r="A1" s="1" t="s">
        <v>46</v>
      </c>
      <c r="B1" s="1"/>
      <c r="C1" s="1"/>
      <c r="D1" s="1"/>
      <c r="E1" s="1"/>
      <c r="F1" s="1"/>
    </row>
    <row r="2" customFormat="false" ht="13.5" hidden="false" customHeight="true" outlineLevel="0" collapsed="false">
      <c r="A2" s="13" t="s">
        <v>47</v>
      </c>
      <c r="B2" s="13"/>
      <c r="C2" s="13"/>
      <c r="D2" s="13"/>
      <c r="E2" s="13"/>
      <c r="F2" s="13"/>
    </row>
    <row r="4" customFormat="false" ht="19.5" hidden="false" customHeight="true" outlineLevel="0" collapsed="false">
      <c r="A4" s="21" t="s">
        <v>48</v>
      </c>
      <c r="B4" s="21"/>
      <c r="C4" s="21"/>
      <c r="E4" s="21" t="s">
        <v>49</v>
      </c>
      <c r="F4" s="21"/>
    </row>
    <row r="5" customFormat="false" ht="30" hidden="false" customHeight="true" outlineLevel="0" collapsed="false">
      <c r="A5" s="14" t="s">
        <v>50</v>
      </c>
      <c r="B5" s="14" t="s">
        <v>51</v>
      </c>
      <c r="C5" s="14" t="s">
        <v>52</v>
      </c>
      <c r="E5" s="5" t="s">
        <v>53</v>
      </c>
      <c r="F5" s="22" t="s">
        <v>54</v>
      </c>
    </row>
    <row r="6" customFormat="false" ht="15" hidden="false" customHeight="false" outlineLevel="0" collapsed="false">
      <c r="A6" s="23" t="s">
        <v>54</v>
      </c>
      <c r="B6" s="24" t="n">
        <v>1</v>
      </c>
      <c r="C6" s="24" t="n">
        <v>1</v>
      </c>
    </row>
    <row r="7" customFormat="false" ht="15" hidden="false" customHeight="false" outlineLevel="0" collapsed="false">
      <c r="A7" s="23" t="s">
        <v>55</v>
      </c>
      <c r="B7" s="24" t="n">
        <v>1.1</v>
      </c>
      <c r="C7" s="24" t="n">
        <v>0.95</v>
      </c>
      <c r="E7" s="5" t="s">
        <v>56</v>
      </c>
      <c r="F7" s="25" t="n">
        <f aca="false">INDEX('Scenario Analysis'!$B$6:$B$8,MATCH('Scenario Analysis'!$F$5,'Scenario Analysis'!$A$6:$A$8,0))</f>
        <v>1</v>
      </c>
    </row>
    <row r="8" customFormat="false" ht="15" hidden="false" customHeight="false" outlineLevel="0" collapsed="false">
      <c r="A8" s="23" t="s">
        <v>57</v>
      </c>
      <c r="B8" s="24" t="n">
        <v>0.9</v>
      </c>
      <c r="C8" s="24" t="n">
        <v>1.08</v>
      </c>
      <c r="E8" s="5" t="s">
        <v>58</v>
      </c>
      <c r="F8" s="25" t="n">
        <f aca="false">INDEX('Scenario Analysis'!$C$6:$C$8,MATCH('Scenario Analysis'!$F$5,'Scenario Analysis'!$A$6:$A$8,0))</f>
        <v>1</v>
      </c>
    </row>
    <row r="10" customFormat="false" ht="22.35" hidden="false" customHeight="true" outlineLevel="0" collapsed="false">
      <c r="A10" s="26" t="s">
        <v>59</v>
      </c>
      <c r="B10" s="26"/>
      <c r="C10" s="26"/>
      <c r="D10" s="26"/>
      <c r="E10" s="26"/>
      <c r="F10" s="26"/>
    </row>
    <row r="12" customFormat="false" ht="19.5" hidden="false" customHeight="true" outlineLevel="0" collapsed="false">
      <c r="A12" s="21" t="s">
        <v>60</v>
      </c>
      <c r="B12" s="21"/>
      <c r="C12" s="21"/>
      <c r="D12" s="21"/>
      <c r="E12" s="21"/>
      <c r="F12" s="21"/>
    </row>
    <row r="13" customFormat="false" ht="30" hidden="false" customHeight="true" outlineLevel="0" collapsed="false">
      <c r="A13" s="14" t="s">
        <v>61</v>
      </c>
      <c r="B13" s="14" t="s">
        <v>62</v>
      </c>
      <c r="C13" s="14" t="s">
        <v>63</v>
      </c>
      <c r="D13" s="14" t="s">
        <v>64</v>
      </c>
      <c r="E13" s="14" t="s">
        <v>65</v>
      </c>
      <c r="F13" s="14"/>
    </row>
    <row r="14" customFormat="false" ht="15" hidden="false" customHeight="false" outlineLevel="0" collapsed="false">
      <c r="A14" s="27" t="s">
        <v>66</v>
      </c>
      <c r="B14" s="28" t="n">
        <f aca="false">SUM('Data - Actuals'!B5:B28)</f>
        <v>11933910</v>
      </c>
      <c r="C14" s="28" t="n">
        <f aca="false">SUM('Data - Actuals'!B5:B28)*'Scenario Analysis'!$F$7</f>
        <v>11933910</v>
      </c>
      <c r="D14" s="28" t="n">
        <f aca="false">C14-B14</f>
        <v>0</v>
      </c>
      <c r="E14" s="29" t="n">
        <f aca="false">IFERROR(D14/B14,0)</f>
        <v>0</v>
      </c>
    </row>
    <row r="15" customFormat="false" ht="15" hidden="false" customHeight="false" outlineLevel="0" collapsed="false">
      <c r="A15" s="27" t="s">
        <v>67</v>
      </c>
      <c r="B15" s="28" t="n">
        <f aca="false">SUM('Data - Actuals'!C5:C28)</f>
        <v>7570334</v>
      </c>
      <c r="C15" s="28" t="n">
        <f aca="false">SUM('Data - Actuals'!C5:C28)*'Scenario Analysis'!$F$8</f>
        <v>7570334</v>
      </c>
      <c r="D15" s="28" t="n">
        <f aca="false">C15-B15</f>
        <v>0</v>
      </c>
      <c r="E15" s="29" t="n">
        <f aca="false">IFERROR(D15/B15,0)</f>
        <v>0</v>
      </c>
    </row>
  </sheetData>
  <mergeCells count="6">
    <mergeCell ref="A1:F1"/>
    <mergeCell ref="A2:F2"/>
    <mergeCell ref="A4:C4"/>
    <mergeCell ref="E4:F4"/>
    <mergeCell ref="A10:F10"/>
    <mergeCell ref="A12:F12"/>
  </mergeCells>
  <dataValidations count="1">
    <dataValidation allowBlank="false" errorStyle="stop" operator="between" showDropDown="false" showErrorMessage="false" showInputMessage="false" sqref="F5" type="list">
      <formula1>'Scenario Analysis'!$A$6:$A$8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4"/>
    <col collapsed="false" customWidth="true" hidden="false" outlineLevel="0" max="4" min="4" style="0" width="13"/>
    <col collapsed="false" customWidth="true" hidden="false" outlineLevel="0" max="5" min="5" style="0" width="12"/>
    <col collapsed="false" customWidth="true" hidden="false" outlineLevel="0" max="7" min="6" style="0" width="13"/>
    <col collapsed="false" customWidth="true" hidden="false" outlineLevel="0" max="8" min="8" style="0" width="12"/>
    <col collapsed="false" customWidth="true" hidden="false" outlineLevel="0" max="9" min="9" style="0" width="13"/>
    <col collapsed="false" customWidth="true" hidden="false" outlineLevel="0" max="10" min="10" style="0" width="14"/>
    <col collapsed="false" customWidth="true" hidden="false" outlineLevel="0" max="11" min="11" style="0" width="15"/>
    <col collapsed="false" customWidth="true" hidden="false" outlineLevel="0" max="12" min="12" style="0" width="16"/>
  </cols>
  <sheetData>
    <row r="1" customFormat="false" ht="33.75" hidden="false" customHeight="true" outlineLevel="0" collapsed="false">
      <c r="A1" s="1" t="s">
        <v>68</v>
      </c>
      <c r="B1" s="1"/>
      <c r="C1" s="1"/>
      <c r="D1" s="1"/>
      <c r="E1" s="1"/>
      <c r="F1" s="1"/>
      <c r="G1" s="1"/>
      <c r="H1" s="1"/>
      <c r="I1" s="1"/>
      <c r="J1" s="1"/>
      <c r="K1" s="1"/>
      <c r="L1" s="1"/>
    </row>
    <row r="2" customFormat="false" ht="25.5" hidden="false" customHeight="true" outlineLevel="0" collapsed="false">
      <c r="A2" s="26" t="s">
        <v>69</v>
      </c>
      <c r="B2" s="26"/>
      <c r="C2" s="26"/>
      <c r="D2" s="26"/>
      <c r="E2" s="26"/>
      <c r="F2" s="26"/>
      <c r="G2" s="26"/>
      <c r="H2" s="26"/>
      <c r="I2" s="26"/>
      <c r="J2" s="26"/>
      <c r="K2" s="26"/>
      <c r="L2" s="26"/>
    </row>
    <row r="4" customFormat="false" ht="30" hidden="false" customHeight="true" outlineLevel="0" collapsed="false">
      <c r="A4" s="14" t="s">
        <v>35</v>
      </c>
      <c r="B4" s="14" t="s">
        <v>36</v>
      </c>
      <c r="C4" s="14" t="s">
        <v>70</v>
      </c>
      <c r="D4" s="14" t="s">
        <v>71</v>
      </c>
      <c r="E4" s="14" t="s">
        <v>72</v>
      </c>
      <c r="F4" s="14" t="s">
        <v>37</v>
      </c>
      <c r="G4" s="14" t="s">
        <v>73</v>
      </c>
      <c r="H4" s="14" t="s">
        <v>74</v>
      </c>
      <c r="I4" s="14" t="s">
        <v>75</v>
      </c>
      <c r="J4" s="14" t="s">
        <v>76</v>
      </c>
      <c r="K4" s="14" t="s">
        <v>77</v>
      </c>
      <c r="L4" s="14" t="s">
        <v>78</v>
      </c>
    </row>
    <row r="5" customFormat="false" ht="15" hidden="false" customHeight="false" outlineLevel="0" collapsed="false">
      <c r="A5" s="30" t="n">
        <f aca="false">'Data - Actuals'!A5</f>
        <v>45292</v>
      </c>
      <c r="B5" s="31" t="n">
        <f aca="false">'Data - Actuals'!B5</f>
        <v>462251</v>
      </c>
      <c r="C5" s="31" t="n">
        <f aca="false">'Data - Budget'!B5</f>
        <v>444137</v>
      </c>
      <c r="D5" s="32" t="n">
        <f aca="false">B5-C5</f>
        <v>18114</v>
      </c>
      <c r="E5" s="33" t="n">
        <f aca="false">IFERROR(D5/C5,0)</f>
        <v>0.0407847128250968</v>
      </c>
      <c r="F5" s="31" t="n">
        <f aca="false">'Data - Actuals'!C5</f>
        <v>298610</v>
      </c>
      <c r="G5" s="31" t="n">
        <f aca="false">'Data - Budget'!C5</f>
        <v>284682</v>
      </c>
      <c r="H5" s="32" t="n">
        <f aca="false">F5-G5</f>
        <v>13928</v>
      </c>
      <c r="I5" s="33" t="n">
        <f aca="false">IFERROR(H5/G5,0)</f>
        <v>0.048924765176583</v>
      </c>
      <c r="J5" s="32" t="n">
        <f aca="false">B5-F5</f>
        <v>163641</v>
      </c>
      <c r="K5" s="31" t="n">
        <f aca="false">'Data - Actuals'!E5-'Data - Actuals'!F5</f>
        <v>93282</v>
      </c>
      <c r="L5" s="32" t="n">
        <f aca="false">SUM($B$5:B5)</f>
        <v>462251</v>
      </c>
    </row>
    <row r="6" customFormat="false" ht="15" hidden="false" customHeight="false" outlineLevel="0" collapsed="false">
      <c r="A6" s="34" t="n">
        <f aca="false">'Data - Actuals'!A6</f>
        <v>45323</v>
      </c>
      <c r="B6" s="35" t="n">
        <f aca="false">'Data - Actuals'!B6</f>
        <v>497488</v>
      </c>
      <c r="C6" s="35" t="n">
        <f aca="false">'Data - Budget'!B6</f>
        <v>496610</v>
      </c>
      <c r="D6" s="28" t="n">
        <f aca="false">B6-C6</f>
        <v>878</v>
      </c>
      <c r="E6" s="29" t="n">
        <f aca="false">IFERROR(D6/C6,0)</f>
        <v>0.00176798695153138</v>
      </c>
      <c r="F6" s="35" t="n">
        <f aca="false">'Data - Actuals'!C6</f>
        <v>320893</v>
      </c>
      <c r="G6" s="35" t="n">
        <f aca="false">'Data - Budget'!C6</f>
        <v>327492</v>
      </c>
      <c r="H6" s="28" t="n">
        <f aca="false">F6-G6</f>
        <v>-6599</v>
      </c>
      <c r="I6" s="29" t="n">
        <f aca="false">IFERROR(H6/G6,0)</f>
        <v>-0.0201501105370513</v>
      </c>
      <c r="J6" s="28" t="n">
        <f aca="false">B6-F6</f>
        <v>176595</v>
      </c>
      <c r="K6" s="35" t="n">
        <f aca="false">'Data - Actuals'!E6-'Data - Actuals'!F6</f>
        <v>153160</v>
      </c>
      <c r="L6" s="28" t="n">
        <f aca="false">SUM($B$5:B6)</f>
        <v>959739</v>
      </c>
    </row>
    <row r="7" customFormat="false" ht="15" hidden="false" customHeight="false" outlineLevel="0" collapsed="false">
      <c r="A7" s="30" t="n">
        <f aca="false">'Data - Actuals'!A7</f>
        <v>45352</v>
      </c>
      <c r="B7" s="31" t="n">
        <f aca="false">'Data - Actuals'!B7</f>
        <v>506898</v>
      </c>
      <c r="C7" s="31" t="n">
        <f aca="false">'Data - Budget'!B7</f>
        <v>489090</v>
      </c>
      <c r="D7" s="32" t="n">
        <f aca="false">B7-C7</f>
        <v>17808</v>
      </c>
      <c r="E7" s="33" t="n">
        <f aca="false">IFERROR(D7/C7,0)</f>
        <v>0.0364104765993989</v>
      </c>
      <c r="F7" s="31" t="n">
        <f aca="false">'Data - Actuals'!C7</f>
        <v>306537</v>
      </c>
      <c r="G7" s="31" t="n">
        <f aca="false">'Data - Budget'!C7</f>
        <v>295454</v>
      </c>
      <c r="H7" s="32" t="n">
        <f aca="false">F7-G7</f>
        <v>11083</v>
      </c>
      <c r="I7" s="33" t="n">
        <f aca="false">IFERROR(H7/G7,0)</f>
        <v>0.0375117615601752</v>
      </c>
      <c r="J7" s="32" t="n">
        <f aca="false">B7-F7</f>
        <v>200361</v>
      </c>
      <c r="K7" s="31" t="n">
        <f aca="false">'Data - Actuals'!E7-'Data - Actuals'!F7</f>
        <v>175709</v>
      </c>
      <c r="L7" s="32" t="n">
        <f aca="false">SUM(B5:B7)</f>
        <v>1466637</v>
      </c>
    </row>
    <row r="8" customFormat="false" ht="15" hidden="false" customHeight="false" outlineLevel="0" collapsed="false">
      <c r="A8" s="34" t="n">
        <f aca="false">'Data - Actuals'!A8</f>
        <v>45383</v>
      </c>
      <c r="B8" s="35" t="n">
        <f aca="false">'Data - Actuals'!B8</f>
        <v>474963</v>
      </c>
      <c r="C8" s="35" t="n">
        <f aca="false">'Data - Budget'!B8</f>
        <v>477432</v>
      </c>
      <c r="D8" s="28" t="n">
        <f aca="false">B8-C8</f>
        <v>-2469</v>
      </c>
      <c r="E8" s="29" t="n">
        <f aca="false">IFERROR(D8/C8,0)</f>
        <v>-0.00517141708138541</v>
      </c>
      <c r="F8" s="35" t="n">
        <f aca="false">'Data - Actuals'!C8</f>
        <v>297598</v>
      </c>
      <c r="G8" s="35" t="n">
        <f aca="false">'Data - Budget'!C8</f>
        <v>284924</v>
      </c>
      <c r="H8" s="28" t="n">
        <f aca="false">F8-G8</f>
        <v>12674</v>
      </c>
      <c r="I8" s="29" t="n">
        <f aca="false">IFERROR(H8/G8,0)</f>
        <v>0.0444820373152139</v>
      </c>
      <c r="J8" s="28" t="n">
        <f aca="false">B8-F8</f>
        <v>177365</v>
      </c>
      <c r="K8" s="35" t="n">
        <f aca="false">'Data - Actuals'!E8-'Data - Actuals'!F8</f>
        <v>166863</v>
      </c>
      <c r="L8" s="28" t="n">
        <f aca="false">SUM(B6:B8)</f>
        <v>1479349</v>
      </c>
    </row>
    <row r="9" customFormat="false" ht="15" hidden="false" customHeight="false" outlineLevel="0" collapsed="false">
      <c r="A9" s="30" t="n">
        <f aca="false">'Data - Actuals'!A9</f>
        <v>45413</v>
      </c>
      <c r="B9" s="31" t="n">
        <f aca="false">'Data - Actuals'!B9</f>
        <v>536028</v>
      </c>
      <c r="C9" s="31" t="n">
        <f aca="false">'Data - Budget'!B9</f>
        <v>523091</v>
      </c>
      <c r="D9" s="32" t="n">
        <f aca="false">B9-C9</f>
        <v>12937</v>
      </c>
      <c r="E9" s="33" t="n">
        <f aca="false">IFERROR(D9/C9,0)</f>
        <v>0.0247318344226913</v>
      </c>
      <c r="F9" s="31" t="n">
        <f aca="false">'Data - Actuals'!C9</f>
        <v>309281</v>
      </c>
      <c r="G9" s="31" t="n">
        <f aca="false">'Data - Budget'!C9</f>
        <v>313074</v>
      </c>
      <c r="H9" s="32" t="n">
        <f aca="false">F9-G9</f>
        <v>-3793</v>
      </c>
      <c r="I9" s="33" t="n">
        <f aca="false">IFERROR(H9/G9,0)</f>
        <v>-0.012115346531491</v>
      </c>
      <c r="J9" s="32" t="n">
        <f aca="false">B9-F9</f>
        <v>226747</v>
      </c>
      <c r="K9" s="31" t="n">
        <f aca="false">'Data - Actuals'!E9-'Data - Actuals'!F9</f>
        <v>178833</v>
      </c>
      <c r="L9" s="32" t="n">
        <f aca="false">SUM(B7:B9)</f>
        <v>1517889</v>
      </c>
    </row>
    <row r="10" customFormat="false" ht="15" hidden="false" customHeight="false" outlineLevel="0" collapsed="false">
      <c r="A10" s="34" t="n">
        <f aca="false">'Data - Actuals'!A10</f>
        <v>45444</v>
      </c>
      <c r="B10" s="35" t="n">
        <f aca="false">'Data - Actuals'!B10</f>
        <v>466264</v>
      </c>
      <c r="C10" s="35" t="n">
        <f aca="false">'Data - Budget'!B10</f>
        <v>475652</v>
      </c>
      <c r="D10" s="28" t="n">
        <f aca="false">B10-C10</f>
        <v>-9388</v>
      </c>
      <c r="E10" s="29" t="n">
        <f aca="false">IFERROR(D10/C10,0)</f>
        <v>-0.0197371187338643</v>
      </c>
      <c r="F10" s="35" t="n">
        <f aca="false">'Data - Actuals'!C10</f>
        <v>313419</v>
      </c>
      <c r="G10" s="35" t="n">
        <f aca="false">'Data - Budget'!C10</f>
        <v>303027</v>
      </c>
      <c r="H10" s="28" t="n">
        <f aca="false">F10-G10</f>
        <v>10392</v>
      </c>
      <c r="I10" s="29" t="n">
        <f aca="false">IFERROR(H10/G10,0)</f>
        <v>0.0342939738043145</v>
      </c>
      <c r="J10" s="28" t="n">
        <f aca="false">B10-F10</f>
        <v>152845</v>
      </c>
      <c r="K10" s="35" t="n">
        <f aca="false">'Data - Actuals'!E10-'Data - Actuals'!F10</f>
        <v>110014</v>
      </c>
      <c r="L10" s="28" t="n">
        <f aca="false">SUM(B8:B10)</f>
        <v>1477255</v>
      </c>
    </row>
    <row r="11" customFormat="false" ht="15" hidden="false" customHeight="false" outlineLevel="0" collapsed="false">
      <c r="A11" s="30" t="n">
        <f aca="false">'Data - Actuals'!A11</f>
        <v>45474</v>
      </c>
      <c r="B11" s="31" t="n">
        <f aca="false">'Data - Actuals'!B11</f>
        <v>468316</v>
      </c>
      <c r="C11" s="31" t="n">
        <f aca="false">'Data - Budget'!B11</f>
        <v>472335</v>
      </c>
      <c r="D11" s="32" t="n">
        <f aca="false">B11-C11</f>
        <v>-4019</v>
      </c>
      <c r="E11" s="33" t="n">
        <f aca="false">IFERROR(D11/C11,0)</f>
        <v>-0.00850879142981147</v>
      </c>
      <c r="F11" s="31" t="n">
        <f aca="false">'Data - Actuals'!C11</f>
        <v>319343</v>
      </c>
      <c r="G11" s="31" t="n">
        <f aca="false">'Data - Budget'!C11</f>
        <v>326972</v>
      </c>
      <c r="H11" s="32" t="n">
        <f aca="false">F11-G11</f>
        <v>-7629</v>
      </c>
      <c r="I11" s="33" t="n">
        <f aca="false">IFERROR(H11/G11,0)</f>
        <v>-0.0233322730998373</v>
      </c>
      <c r="J11" s="32" t="n">
        <f aca="false">B11-F11</f>
        <v>148973</v>
      </c>
      <c r="K11" s="31" t="n">
        <f aca="false">'Data - Actuals'!E11-'Data - Actuals'!F11</f>
        <v>106961</v>
      </c>
      <c r="L11" s="32" t="n">
        <f aca="false">SUM(B9:B11)</f>
        <v>1470608</v>
      </c>
    </row>
    <row r="12" customFormat="false" ht="15" hidden="false" customHeight="false" outlineLevel="0" collapsed="false">
      <c r="A12" s="34" t="n">
        <f aca="false">'Data - Actuals'!A12</f>
        <v>45505</v>
      </c>
      <c r="B12" s="35" t="n">
        <f aca="false">'Data - Actuals'!B12</f>
        <v>504131</v>
      </c>
      <c r="C12" s="35" t="n">
        <f aca="false">'Data - Budget'!B12</f>
        <v>498913</v>
      </c>
      <c r="D12" s="28" t="n">
        <f aca="false">B12-C12</f>
        <v>5218</v>
      </c>
      <c r="E12" s="29" t="n">
        <f aca="false">IFERROR(D12/C12,0)</f>
        <v>0.0104587372948791</v>
      </c>
      <c r="F12" s="35" t="n">
        <f aca="false">'Data - Actuals'!C12</f>
        <v>333538</v>
      </c>
      <c r="G12" s="35" t="n">
        <f aca="false">'Data - Budget'!C12</f>
        <v>339921</v>
      </c>
      <c r="H12" s="28" t="n">
        <f aca="false">F12-G12</f>
        <v>-6383</v>
      </c>
      <c r="I12" s="29" t="n">
        <f aca="false">IFERROR(H12/G12,0)</f>
        <v>-0.0187778925103186</v>
      </c>
      <c r="J12" s="28" t="n">
        <f aca="false">B12-F12</f>
        <v>170593</v>
      </c>
      <c r="K12" s="35" t="n">
        <f aca="false">'Data - Actuals'!E12-'Data - Actuals'!F12</f>
        <v>130726</v>
      </c>
      <c r="L12" s="28" t="n">
        <f aca="false">SUM(B10:B12)</f>
        <v>1438711</v>
      </c>
    </row>
    <row r="13" customFormat="false" ht="15" hidden="false" customHeight="false" outlineLevel="0" collapsed="false">
      <c r="A13" s="30" t="n">
        <f aca="false">'Data - Actuals'!A13</f>
        <v>45536</v>
      </c>
      <c r="B13" s="31" t="n">
        <f aca="false">'Data - Actuals'!B13</f>
        <v>473869</v>
      </c>
      <c r="C13" s="31" t="n">
        <f aca="false">'Data - Budget'!B13</f>
        <v>477715</v>
      </c>
      <c r="D13" s="32" t="n">
        <f aca="false">B13-C13</f>
        <v>-3846</v>
      </c>
      <c r="E13" s="33" t="n">
        <f aca="false">IFERROR(D13/C13,0)</f>
        <v>-0.00805082528285693</v>
      </c>
      <c r="F13" s="31" t="n">
        <f aca="false">'Data - Actuals'!C13</f>
        <v>304124</v>
      </c>
      <c r="G13" s="31" t="n">
        <f aca="false">'Data - Budget'!C13</f>
        <v>319070</v>
      </c>
      <c r="H13" s="32" t="n">
        <f aca="false">F13-G13</f>
        <v>-14946</v>
      </c>
      <c r="I13" s="33" t="n">
        <f aca="false">IFERROR(H13/G13,0)</f>
        <v>-0.0468423856833924</v>
      </c>
      <c r="J13" s="32" t="n">
        <f aca="false">B13-F13</f>
        <v>169745</v>
      </c>
      <c r="K13" s="31" t="n">
        <f aca="false">'Data - Actuals'!E13-'Data - Actuals'!F13</f>
        <v>143213</v>
      </c>
      <c r="L13" s="32" t="n">
        <f aca="false">SUM(B11:B13)</f>
        <v>1446316</v>
      </c>
    </row>
    <row r="14" customFormat="false" ht="15" hidden="false" customHeight="false" outlineLevel="0" collapsed="false">
      <c r="A14" s="34" t="n">
        <f aca="false">'Data - Actuals'!A14</f>
        <v>45566</v>
      </c>
      <c r="B14" s="35" t="n">
        <f aca="false">'Data - Actuals'!B14</f>
        <v>463637</v>
      </c>
      <c r="C14" s="35" t="n">
        <f aca="false">'Data - Budget'!B14</f>
        <v>447973</v>
      </c>
      <c r="D14" s="28" t="n">
        <f aca="false">B14-C14</f>
        <v>15664</v>
      </c>
      <c r="E14" s="29" t="n">
        <f aca="false">IFERROR(D14/C14,0)</f>
        <v>0.0349663930638677</v>
      </c>
      <c r="F14" s="35" t="n">
        <f aca="false">'Data - Actuals'!C14</f>
        <v>308402</v>
      </c>
      <c r="G14" s="35" t="n">
        <f aca="false">'Data - Budget'!C14</f>
        <v>305731</v>
      </c>
      <c r="H14" s="28" t="n">
        <f aca="false">F14-G14</f>
        <v>2671</v>
      </c>
      <c r="I14" s="29" t="n">
        <f aca="false">IFERROR(H14/G14,0)</f>
        <v>0.00873643824146063</v>
      </c>
      <c r="J14" s="28" t="n">
        <f aca="false">B14-F14</f>
        <v>155235</v>
      </c>
      <c r="K14" s="35" t="n">
        <f aca="false">'Data - Actuals'!E14-'Data - Actuals'!F14</f>
        <v>134025</v>
      </c>
      <c r="L14" s="28" t="n">
        <f aca="false">SUM(B12:B14)</f>
        <v>1441637</v>
      </c>
    </row>
    <row r="15" customFormat="false" ht="15" hidden="false" customHeight="false" outlineLevel="0" collapsed="false">
      <c r="A15" s="30" t="n">
        <f aca="false">'Data - Actuals'!A15</f>
        <v>45597</v>
      </c>
      <c r="B15" s="31" t="n">
        <f aca="false">'Data - Actuals'!B15</f>
        <v>525231</v>
      </c>
      <c r="C15" s="31" t="n">
        <f aca="false">'Data - Budget'!B15</f>
        <v>538350</v>
      </c>
      <c r="D15" s="32" t="n">
        <f aca="false">B15-C15</f>
        <v>-13119</v>
      </c>
      <c r="E15" s="33" t="n">
        <f aca="false">IFERROR(D15/C15,0)</f>
        <v>-0.0243689049874617</v>
      </c>
      <c r="F15" s="31" t="n">
        <f aca="false">'Data - Actuals'!C15</f>
        <v>296054</v>
      </c>
      <c r="G15" s="31" t="n">
        <f aca="false">'Data - Budget'!C15</f>
        <v>301338</v>
      </c>
      <c r="H15" s="32" t="n">
        <f aca="false">F15-G15</f>
        <v>-5284</v>
      </c>
      <c r="I15" s="33" t="n">
        <f aca="false">IFERROR(H15/G15,0)</f>
        <v>-0.0175351266683923</v>
      </c>
      <c r="J15" s="32" t="n">
        <f aca="false">B15-F15</f>
        <v>229177</v>
      </c>
      <c r="K15" s="31" t="n">
        <f aca="false">'Data - Actuals'!E15-'Data - Actuals'!F15</f>
        <v>191239</v>
      </c>
      <c r="L15" s="32" t="n">
        <f aca="false">SUM(B13:B15)</f>
        <v>1462737</v>
      </c>
    </row>
    <row r="16" customFormat="false" ht="15" hidden="false" customHeight="false" outlineLevel="0" collapsed="false">
      <c r="A16" s="34" t="n">
        <f aca="false">'Data - Actuals'!A16</f>
        <v>45627</v>
      </c>
      <c r="B16" s="35" t="n">
        <f aca="false">'Data - Actuals'!B16</f>
        <v>494883</v>
      </c>
      <c r="C16" s="35" t="n">
        <f aca="false">'Data - Budget'!B16</f>
        <v>489544</v>
      </c>
      <c r="D16" s="28" t="n">
        <f aca="false">B16-C16</f>
        <v>5339</v>
      </c>
      <c r="E16" s="29" t="n">
        <f aca="false">IFERROR(D16/C16,0)</f>
        <v>0.0109060676874806</v>
      </c>
      <c r="F16" s="35" t="n">
        <f aca="false">'Data - Actuals'!C16</f>
        <v>333141</v>
      </c>
      <c r="G16" s="35" t="n">
        <f aca="false">'Data - Budget'!C16</f>
        <v>321491</v>
      </c>
      <c r="H16" s="28" t="n">
        <f aca="false">F16-G16</f>
        <v>11650</v>
      </c>
      <c r="I16" s="29" t="n">
        <f aca="false">IFERROR(H16/G16,0)</f>
        <v>0.0362374063348585</v>
      </c>
      <c r="J16" s="28" t="n">
        <f aca="false">B16-F16</f>
        <v>161742</v>
      </c>
      <c r="K16" s="35" t="n">
        <f aca="false">'Data - Actuals'!E16-'Data - Actuals'!F16</f>
        <v>149801</v>
      </c>
      <c r="L16" s="28" t="n">
        <f aca="false">SUM(B14:B16)</f>
        <v>1483751</v>
      </c>
    </row>
    <row r="17" customFormat="false" ht="15" hidden="false" customHeight="false" outlineLevel="0" collapsed="false">
      <c r="A17" s="30" t="n">
        <f aca="false">'Data - Actuals'!A17</f>
        <v>45658</v>
      </c>
      <c r="B17" s="31" t="n">
        <f aca="false">'Data - Actuals'!B17</f>
        <v>489688</v>
      </c>
      <c r="C17" s="31" t="n">
        <f aca="false">'Data - Budget'!B17</f>
        <v>501032</v>
      </c>
      <c r="D17" s="32" t="n">
        <f aca="false">B17-C17</f>
        <v>-11344</v>
      </c>
      <c r="E17" s="33" t="n">
        <f aca="false">IFERROR(D17/C17,0)</f>
        <v>-0.022641268421977</v>
      </c>
      <c r="F17" s="31" t="n">
        <f aca="false">'Data - Actuals'!C17</f>
        <v>331392</v>
      </c>
      <c r="G17" s="31" t="n">
        <f aca="false">'Data - Budget'!C17</f>
        <v>342772</v>
      </c>
      <c r="H17" s="32" t="n">
        <f aca="false">F17-G17</f>
        <v>-11380</v>
      </c>
      <c r="I17" s="33" t="n">
        <f aca="false">IFERROR(H17/G17,0)</f>
        <v>-0.033199911311309</v>
      </c>
      <c r="J17" s="32" t="n">
        <f aca="false">B17-F17</f>
        <v>158296</v>
      </c>
      <c r="K17" s="31" t="n">
        <f aca="false">'Data - Actuals'!E17-'Data - Actuals'!F17</f>
        <v>135740</v>
      </c>
      <c r="L17" s="32" t="n">
        <f aca="false">SUM(B15:B17)</f>
        <v>1509802</v>
      </c>
    </row>
    <row r="18" customFormat="false" ht="15" hidden="false" customHeight="false" outlineLevel="0" collapsed="false">
      <c r="A18" s="34" t="n">
        <f aca="false">'Data - Actuals'!A18</f>
        <v>45689</v>
      </c>
      <c r="B18" s="35" t="n">
        <f aca="false">'Data - Actuals'!B18</f>
        <v>526053</v>
      </c>
      <c r="C18" s="35" t="n">
        <f aca="false">'Data - Budget'!B18</f>
        <v>508169</v>
      </c>
      <c r="D18" s="28" t="n">
        <f aca="false">B18-C18</f>
        <v>17884</v>
      </c>
      <c r="E18" s="29" t="n">
        <f aca="false">IFERROR(D18/C18,0)</f>
        <v>0.0351930164964805</v>
      </c>
      <c r="F18" s="35" t="n">
        <f aca="false">'Data - Actuals'!C18</f>
        <v>318153</v>
      </c>
      <c r="G18" s="35" t="n">
        <f aca="false">'Data - Budget'!C18</f>
        <v>329508</v>
      </c>
      <c r="H18" s="28" t="n">
        <f aca="false">F18-G18</f>
        <v>-11355</v>
      </c>
      <c r="I18" s="29" t="n">
        <f aca="false">IFERROR(H18/G18,0)</f>
        <v>-0.034460468334608</v>
      </c>
      <c r="J18" s="28" t="n">
        <f aca="false">B18-F18</f>
        <v>207900</v>
      </c>
      <c r="K18" s="35" t="n">
        <f aca="false">'Data - Actuals'!E18-'Data - Actuals'!F18</f>
        <v>175000</v>
      </c>
      <c r="L18" s="28" t="n">
        <f aca="false">SUM(B16:B18)</f>
        <v>1510624</v>
      </c>
    </row>
    <row r="19" customFormat="false" ht="15" hidden="false" customHeight="false" outlineLevel="0" collapsed="false">
      <c r="A19" s="30" t="n">
        <f aca="false">'Data - Actuals'!A19</f>
        <v>45717</v>
      </c>
      <c r="B19" s="31" t="n">
        <f aca="false">'Data - Actuals'!B19</f>
        <v>523412</v>
      </c>
      <c r="C19" s="31" t="n">
        <f aca="false">'Data - Budget'!B19</f>
        <v>514891</v>
      </c>
      <c r="D19" s="32" t="n">
        <f aca="false">B19-C19</f>
        <v>8521</v>
      </c>
      <c r="E19" s="33" t="n">
        <f aca="false">IFERROR(D19/C19,0)</f>
        <v>0.0165491337001424</v>
      </c>
      <c r="F19" s="31" t="n">
        <f aca="false">'Data - Actuals'!C19</f>
        <v>295460</v>
      </c>
      <c r="G19" s="31" t="n">
        <f aca="false">'Data - Budget'!C19</f>
        <v>288215</v>
      </c>
      <c r="H19" s="32" t="n">
        <f aca="false">F19-G19</f>
        <v>7245</v>
      </c>
      <c r="I19" s="33" t="n">
        <f aca="false">IFERROR(H19/G19,0)</f>
        <v>0.0251374841698038</v>
      </c>
      <c r="J19" s="32" t="n">
        <f aca="false">B19-F19</f>
        <v>227952</v>
      </c>
      <c r="K19" s="31" t="n">
        <f aca="false">'Data - Actuals'!E19-'Data - Actuals'!F19</f>
        <v>193789</v>
      </c>
      <c r="L19" s="32" t="n">
        <f aca="false">SUM(B17:B19)</f>
        <v>1539153</v>
      </c>
    </row>
    <row r="20" customFormat="false" ht="15" hidden="false" customHeight="false" outlineLevel="0" collapsed="false">
      <c r="A20" s="34" t="n">
        <f aca="false">'Data - Actuals'!A20</f>
        <v>45748</v>
      </c>
      <c r="B20" s="35" t="n">
        <f aca="false">'Data - Actuals'!B20</f>
        <v>536122</v>
      </c>
      <c r="C20" s="35" t="n">
        <f aca="false">'Data - Budget'!B20</f>
        <v>545698</v>
      </c>
      <c r="D20" s="28" t="n">
        <f aca="false">B20-C20</f>
        <v>-9576</v>
      </c>
      <c r="E20" s="29" t="n">
        <f aca="false">IFERROR(D20/C20,0)</f>
        <v>-0.0175481676678309</v>
      </c>
      <c r="F20" s="35" t="n">
        <f aca="false">'Data - Actuals'!C20</f>
        <v>297411</v>
      </c>
      <c r="G20" s="35" t="n">
        <f aca="false">'Data - Budget'!C20</f>
        <v>288062</v>
      </c>
      <c r="H20" s="28" t="n">
        <f aca="false">F20-G20</f>
        <v>9349</v>
      </c>
      <c r="I20" s="29" t="n">
        <f aca="false">IFERROR(H20/G20,0)</f>
        <v>0.032454818754296</v>
      </c>
      <c r="J20" s="28" t="n">
        <f aca="false">B20-F20</f>
        <v>238711</v>
      </c>
      <c r="K20" s="35" t="n">
        <f aca="false">'Data - Actuals'!E20-'Data - Actuals'!F20</f>
        <v>209879</v>
      </c>
      <c r="L20" s="28" t="n">
        <f aca="false">SUM(B18:B20)</f>
        <v>1585587</v>
      </c>
    </row>
    <row r="21" customFormat="false" ht="15" hidden="false" customHeight="false" outlineLevel="0" collapsed="false">
      <c r="A21" s="30" t="n">
        <f aca="false">'Data - Actuals'!A21</f>
        <v>45778</v>
      </c>
      <c r="B21" s="31" t="n">
        <f aca="false">'Data - Actuals'!B21</f>
        <v>495786</v>
      </c>
      <c r="C21" s="31" t="n">
        <f aca="false">'Data - Budget'!B21</f>
        <v>479537</v>
      </c>
      <c r="D21" s="32" t="n">
        <f aca="false">B21-C21</f>
        <v>16249</v>
      </c>
      <c r="E21" s="33" t="n">
        <f aca="false">IFERROR(D21/C21,0)</f>
        <v>0.0338847680158153</v>
      </c>
      <c r="F21" s="31" t="n">
        <f aca="false">'Data - Actuals'!C21</f>
        <v>306413</v>
      </c>
      <c r="G21" s="31" t="n">
        <f aca="false">'Data - Budget'!C21</f>
        <v>303233</v>
      </c>
      <c r="H21" s="32" t="n">
        <f aca="false">F21-G21</f>
        <v>3180</v>
      </c>
      <c r="I21" s="33" t="n">
        <f aca="false">IFERROR(H21/G21,0)</f>
        <v>0.0104869852555626</v>
      </c>
      <c r="J21" s="32" t="n">
        <f aca="false">B21-F21</f>
        <v>189373</v>
      </c>
      <c r="K21" s="31" t="n">
        <f aca="false">'Data - Actuals'!E21-'Data - Actuals'!F21</f>
        <v>166017</v>
      </c>
      <c r="L21" s="32" t="n">
        <f aca="false">SUM(B19:B21)</f>
        <v>1555320</v>
      </c>
    </row>
    <row r="22" customFormat="false" ht="15" hidden="false" customHeight="false" outlineLevel="0" collapsed="false">
      <c r="A22" s="34" t="n">
        <f aca="false">'Data - Actuals'!A22</f>
        <v>45809</v>
      </c>
      <c r="B22" s="35" t="n">
        <f aca="false">'Data - Actuals'!B22</f>
        <v>502834</v>
      </c>
      <c r="C22" s="35" t="n">
        <f aca="false">'Data - Budget'!B22</f>
        <v>502390</v>
      </c>
      <c r="D22" s="28" t="n">
        <f aca="false">B22-C22</f>
        <v>444</v>
      </c>
      <c r="E22" s="29" t="n">
        <f aca="false">IFERROR(D22/C22,0)</f>
        <v>0.000883775552857342</v>
      </c>
      <c r="F22" s="35" t="n">
        <f aca="false">'Data - Actuals'!C22</f>
        <v>304818</v>
      </c>
      <c r="G22" s="35" t="n">
        <f aca="false">'Data - Budget'!C22</f>
        <v>319216</v>
      </c>
      <c r="H22" s="28" t="n">
        <f aca="false">F22-G22</f>
        <v>-14398</v>
      </c>
      <c r="I22" s="29" t="n">
        <f aca="false">IFERROR(H22/G22,0)</f>
        <v>-0.0451042554257932</v>
      </c>
      <c r="J22" s="28" t="n">
        <f aca="false">B22-F22</f>
        <v>198016</v>
      </c>
      <c r="K22" s="35" t="n">
        <f aca="false">'Data - Actuals'!E22-'Data - Actuals'!F22</f>
        <v>142188</v>
      </c>
      <c r="L22" s="28" t="n">
        <f aca="false">SUM(B20:B22)</f>
        <v>1534742</v>
      </c>
    </row>
    <row r="23" customFormat="false" ht="15" hidden="false" customHeight="false" outlineLevel="0" collapsed="false">
      <c r="A23" s="30" t="n">
        <f aca="false">'Data - Actuals'!A23</f>
        <v>45839</v>
      </c>
      <c r="B23" s="31" t="n">
        <f aca="false">'Data - Actuals'!B23</f>
        <v>490661</v>
      </c>
      <c r="C23" s="31" t="n">
        <f aca="false">'Data - Budget'!B23</f>
        <v>488366</v>
      </c>
      <c r="D23" s="32" t="n">
        <f aca="false">B23-C23</f>
        <v>2295</v>
      </c>
      <c r="E23" s="33" t="n">
        <f aca="false">IFERROR(D23/C23,0)</f>
        <v>0.00469934434420087</v>
      </c>
      <c r="F23" s="31" t="n">
        <f aca="false">'Data - Actuals'!C23</f>
        <v>315735</v>
      </c>
      <c r="G23" s="31" t="n">
        <f aca="false">'Data - Budget'!C23</f>
        <v>315692</v>
      </c>
      <c r="H23" s="32" t="n">
        <f aca="false">F23-G23</f>
        <v>43</v>
      </c>
      <c r="I23" s="33" t="n">
        <f aca="false">IFERROR(H23/G23,0)</f>
        <v>0.000136208709755078</v>
      </c>
      <c r="J23" s="32" t="n">
        <f aca="false">B23-F23</f>
        <v>174926</v>
      </c>
      <c r="K23" s="31" t="n">
        <f aca="false">'Data - Actuals'!E23-'Data - Actuals'!F23</f>
        <v>126550</v>
      </c>
      <c r="L23" s="32" t="n">
        <f aca="false">SUM(B21:B23)</f>
        <v>1489281</v>
      </c>
    </row>
    <row r="24" customFormat="false" ht="15" hidden="false" customHeight="false" outlineLevel="0" collapsed="false">
      <c r="A24" s="34" t="n">
        <f aca="false">'Data - Actuals'!A24</f>
        <v>45870</v>
      </c>
      <c r="B24" s="35" t="n">
        <f aca="false">'Data - Actuals'!B24</f>
        <v>521823</v>
      </c>
      <c r="C24" s="35" t="n">
        <f aca="false">'Data - Budget'!B24</f>
        <v>536903</v>
      </c>
      <c r="D24" s="28" t="n">
        <f aca="false">B24-C24</f>
        <v>-15080</v>
      </c>
      <c r="E24" s="29" t="n">
        <f aca="false">IFERROR(D24/C24,0)</f>
        <v>-0.0280870101303215</v>
      </c>
      <c r="F24" s="35" t="n">
        <f aca="false">'Data - Actuals'!C24</f>
        <v>318674</v>
      </c>
      <c r="G24" s="35" t="n">
        <f aca="false">'Data - Budget'!C24</f>
        <v>324232</v>
      </c>
      <c r="H24" s="28" t="n">
        <f aca="false">F24-G24</f>
        <v>-5558</v>
      </c>
      <c r="I24" s="29" t="n">
        <f aca="false">IFERROR(H24/G24,0)</f>
        <v>-0.0171420464358854</v>
      </c>
      <c r="J24" s="28" t="n">
        <f aca="false">B24-F24</f>
        <v>203149</v>
      </c>
      <c r="K24" s="35" t="n">
        <f aca="false">'Data - Actuals'!E24-'Data - Actuals'!F24</f>
        <v>174450</v>
      </c>
      <c r="L24" s="28" t="n">
        <f aca="false">SUM(B22:B24)</f>
        <v>1515318</v>
      </c>
    </row>
    <row r="25" customFormat="false" ht="15" hidden="false" customHeight="false" outlineLevel="0" collapsed="false">
      <c r="A25" s="30" t="n">
        <f aca="false">'Data - Actuals'!A25</f>
        <v>45901</v>
      </c>
      <c r="B25" s="31" t="n">
        <f aca="false">'Data - Actuals'!B25</f>
        <v>506020</v>
      </c>
      <c r="C25" s="31" t="n">
        <f aca="false">'Data - Budget'!B25</f>
        <v>486884</v>
      </c>
      <c r="D25" s="32" t="n">
        <f aca="false">B25-C25</f>
        <v>19136</v>
      </c>
      <c r="E25" s="33" t="n">
        <f aca="false">IFERROR(D25/C25,0)</f>
        <v>0.0393029961962192</v>
      </c>
      <c r="F25" s="31" t="n">
        <f aca="false">'Data - Actuals'!C25</f>
        <v>320965</v>
      </c>
      <c r="G25" s="31" t="n">
        <f aca="false">'Data - Budget'!C25</f>
        <v>325304</v>
      </c>
      <c r="H25" s="32" t="n">
        <f aca="false">F25-G25</f>
        <v>-4339</v>
      </c>
      <c r="I25" s="33" t="n">
        <f aca="false">IFERROR(H25/G25,0)</f>
        <v>-0.0133382927968915</v>
      </c>
      <c r="J25" s="32" t="n">
        <f aca="false">B25-F25</f>
        <v>185055</v>
      </c>
      <c r="K25" s="31" t="n">
        <f aca="false">'Data - Actuals'!E25-'Data - Actuals'!F25</f>
        <v>146533</v>
      </c>
      <c r="L25" s="32" t="n">
        <f aca="false">SUM(B23:B25)</f>
        <v>1518504</v>
      </c>
    </row>
    <row r="26" customFormat="false" ht="15" hidden="false" customHeight="false" outlineLevel="0" collapsed="false">
      <c r="A26" s="34" t="n">
        <f aca="false">'Data - Actuals'!A26</f>
        <v>45931</v>
      </c>
      <c r="B26" s="35" t="n">
        <f aca="false">'Data - Actuals'!B26</f>
        <v>506828</v>
      </c>
      <c r="C26" s="35" t="n">
        <f aca="false">'Data - Budget'!B26</f>
        <v>503593</v>
      </c>
      <c r="D26" s="28" t="n">
        <f aca="false">B26-C26</f>
        <v>3235</v>
      </c>
      <c r="E26" s="29" t="n">
        <f aca="false">IFERROR(D26/C26,0)</f>
        <v>0.00642383829799064</v>
      </c>
      <c r="F26" s="35" t="n">
        <f aca="false">'Data - Actuals'!C26</f>
        <v>338944</v>
      </c>
      <c r="G26" s="35" t="n">
        <f aca="false">'Data - Budget'!C26</f>
        <v>334306</v>
      </c>
      <c r="H26" s="28" t="n">
        <f aca="false">F26-G26</f>
        <v>4638</v>
      </c>
      <c r="I26" s="29" t="n">
        <f aca="false">IFERROR(H26/G26,0)</f>
        <v>0.0138735170771688</v>
      </c>
      <c r="J26" s="28" t="n">
        <f aca="false">B26-F26</f>
        <v>167884</v>
      </c>
      <c r="K26" s="35" t="n">
        <f aca="false">'Data - Actuals'!E26-'Data - Actuals'!F26</f>
        <v>170064</v>
      </c>
      <c r="L26" s="28" t="n">
        <f aca="false">SUM(B24:B26)</f>
        <v>1534671</v>
      </c>
    </row>
    <row r="27" customFormat="false" ht="15" hidden="false" customHeight="false" outlineLevel="0" collapsed="false">
      <c r="A27" s="30" t="n">
        <f aca="false">'Data - Actuals'!A27</f>
        <v>45962</v>
      </c>
      <c r="B27" s="31" t="n">
        <f aca="false">'Data - Actuals'!B27</f>
        <v>499575</v>
      </c>
      <c r="C27" s="31" t="n">
        <f aca="false">'Data - Budget'!B27</f>
        <v>482887</v>
      </c>
      <c r="D27" s="32" t="n">
        <f aca="false">B27-C27</f>
        <v>16688</v>
      </c>
      <c r="E27" s="33" t="n">
        <f aca="false">IFERROR(D27/C27,0)</f>
        <v>0.0345588098250729</v>
      </c>
      <c r="F27" s="31" t="n">
        <f aca="false">'Data - Actuals'!C27</f>
        <v>344387</v>
      </c>
      <c r="G27" s="31" t="n">
        <f aca="false">'Data - Budget'!C27</f>
        <v>346991</v>
      </c>
      <c r="H27" s="32" t="n">
        <f aca="false">F27-G27</f>
        <v>-2604</v>
      </c>
      <c r="I27" s="33" t="n">
        <f aca="false">IFERROR(H27/G27,0)</f>
        <v>-0.00750451740823249</v>
      </c>
      <c r="J27" s="32" t="n">
        <f aca="false">B27-F27</f>
        <v>155188</v>
      </c>
      <c r="K27" s="31" t="n">
        <f aca="false">'Data - Actuals'!E27-'Data - Actuals'!F27</f>
        <v>112031</v>
      </c>
      <c r="L27" s="32" t="n">
        <f aca="false">SUM(B25:B27)</f>
        <v>1512423</v>
      </c>
    </row>
    <row r="28" customFormat="false" ht="15" hidden="false" customHeight="false" outlineLevel="0" collapsed="false">
      <c r="A28" s="34" t="n">
        <f aca="false">'Data - Actuals'!A28</f>
        <v>45992</v>
      </c>
      <c r="B28" s="35" t="n">
        <f aca="false">'Data - Actuals'!B28</f>
        <v>461149</v>
      </c>
      <c r="C28" s="35" t="n">
        <f aca="false">'Data - Budget'!B28</f>
        <v>443947</v>
      </c>
      <c r="D28" s="28" t="n">
        <f aca="false">B28-C28</f>
        <v>17202</v>
      </c>
      <c r="E28" s="29" t="n">
        <f aca="false">IFERROR(D28/C28,0)</f>
        <v>0.0387478685518767</v>
      </c>
      <c r="F28" s="35" t="n">
        <f aca="false">'Data - Actuals'!C28</f>
        <v>337042</v>
      </c>
      <c r="G28" s="35" t="n">
        <f aca="false">'Data - Budget'!C28</f>
        <v>324310</v>
      </c>
      <c r="H28" s="28" t="n">
        <f aca="false">F28-G28</f>
        <v>12732</v>
      </c>
      <c r="I28" s="29" t="n">
        <f aca="false">IFERROR(H28/G28,0)</f>
        <v>0.0392587339274151</v>
      </c>
      <c r="J28" s="28" t="n">
        <f aca="false">B28-F28</f>
        <v>124107</v>
      </c>
      <c r="K28" s="35" t="n">
        <f aca="false">'Data - Actuals'!E28-'Data - Actuals'!F28</f>
        <v>76676</v>
      </c>
      <c r="L28" s="28" t="n">
        <f aca="false">SUM(B26:B28)</f>
        <v>1467552</v>
      </c>
    </row>
  </sheetData>
  <mergeCells count="2">
    <mergeCell ref="A1:L1"/>
    <mergeCell ref="A2:L2"/>
  </mergeCells>
  <conditionalFormatting sqref="D5:D28">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conditionalFormatting sqref="H5:H28">
    <cfRule type="cellIs" priority="4" operator="greaterThan" aboveAverage="0" equalAverage="0" bottom="0" percent="0" rank="0" text="" dxfId="0">
      <formula>0</formula>
    </cfRule>
    <cfRule type="cellIs" priority="5" operator="lessThanOr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0" width="16"/>
  </cols>
  <sheetData>
    <row r="1" customFormat="false" ht="33.75" hidden="false" customHeight="true" outlineLevel="0" collapsed="false">
      <c r="A1" s="1" t="s">
        <v>79</v>
      </c>
      <c r="B1" s="1"/>
      <c r="C1" s="1"/>
      <c r="D1" s="1"/>
      <c r="E1" s="1"/>
      <c r="F1" s="1"/>
      <c r="G1" s="1"/>
      <c r="H1" s="1"/>
    </row>
    <row r="2" customFormat="false" ht="15" hidden="false" customHeight="false" outlineLevel="0" collapsed="false">
      <c r="A2" s="2" t="str">
        <f aca="false">"Period: "&amp;TEXT('Data - Actuals'!A5,"mmm-yyyy")&amp;" to "&amp;TEXT('Data - Actuals'!A28,"mmm-yyyy")&amp;"   |   Active Scenario: "&amp;'Scenario Analysis'!$F$5</f>
        <v>Period: Jan-2024 to Dec-2025   |   Active Scenario: Base</v>
      </c>
      <c r="B2" s="2"/>
      <c r="C2" s="2"/>
      <c r="D2" s="2"/>
      <c r="E2" s="2"/>
      <c r="F2" s="2"/>
      <c r="G2" s="2"/>
      <c r="H2" s="2"/>
    </row>
    <row r="4" customFormat="false" ht="15" hidden="false" customHeight="false" outlineLevel="0" collapsed="false">
      <c r="A4" s="36" t="s">
        <v>80</v>
      </c>
      <c r="B4" s="36"/>
      <c r="C4" s="36" t="s">
        <v>81</v>
      </c>
      <c r="D4" s="36"/>
      <c r="E4" s="36" t="s">
        <v>82</v>
      </c>
      <c r="F4" s="36"/>
      <c r="G4" s="36" t="s">
        <v>83</v>
      </c>
      <c r="H4" s="36"/>
    </row>
    <row r="5" customFormat="false" ht="22.05" hidden="false" customHeight="false" outlineLevel="0" collapsed="false">
      <c r="A5" s="37" t="n">
        <f aca="false">SUM('KPI Calculations'!B5:B28)</f>
        <v>11933910</v>
      </c>
      <c r="B5" s="37"/>
      <c r="C5" s="37" t="n">
        <f aca="false">SUM('KPI Calculations'!D5:D28)</f>
        <v>108771</v>
      </c>
      <c r="D5" s="37"/>
      <c r="E5" s="37" t="n">
        <f aca="false">SUM('KPI Calculations'!F5:F28)</f>
        <v>7570334</v>
      </c>
      <c r="F5" s="37"/>
      <c r="G5" s="37" t="n">
        <f aca="false">SUM('KPI Calculations'!H5:H28)</f>
        <v>5317</v>
      </c>
      <c r="H5" s="37"/>
    </row>
    <row r="6" customFormat="false" ht="15" hidden="false" customHeight="false" outlineLevel="0" collapsed="false">
      <c r="A6" s="38" t="s">
        <v>84</v>
      </c>
      <c r="B6" s="38"/>
      <c r="C6" s="38" t="str">
        <f aca="false">TEXT(SUM('KPI Calculations'!D5:D28)/SUM('KPI Calculations'!C5:C28),"0.0%")&amp;" vs budget"</f>
        <v>0.9% vs budget</v>
      </c>
      <c r="D6" s="38"/>
      <c r="E6" s="38" t="s">
        <v>84</v>
      </c>
      <c r="F6" s="38"/>
      <c r="G6" s="38" t="str">
        <f aca="false">TEXT(SUM('KPI Calculations'!H5:H28)/SUM('KPI Calculations'!G5:G28),"0.0%")&amp;" vs budget"</f>
        <v>0.1% vs budget</v>
      </c>
      <c r="H6" s="38"/>
    </row>
    <row r="7" customFormat="false" ht="15" hidden="false" customHeight="false" outlineLevel="0" collapsed="false">
      <c r="A7" s="36" t="s">
        <v>85</v>
      </c>
      <c r="B7" s="36"/>
      <c r="C7" s="36" t="s">
        <v>86</v>
      </c>
      <c r="D7" s="36"/>
      <c r="E7" s="36" t="s">
        <v>87</v>
      </c>
      <c r="F7" s="36"/>
      <c r="G7" s="36" t="s">
        <v>88</v>
      </c>
      <c r="H7" s="36"/>
    </row>
    <row r="8" customFormat="false" ht="22.05" hidden="false" customHeight="false" outlineLevel="0" collapsed="false">
      <c r="A8" s="37" t="n">
        <f aca="false">SUM('KPI Calculations'!J5:J28)</f>
        <v>4363576</v>
      </c>
      <c r="B8" s="37"/>
      <c r="C8" s="37" t="n">
        <f aca="false">SUM('KPI Calculations'!K5:K28)</f>
        <v>3562743</v>
      </c>
      <c r="D8" s="37"/>
      <c r="E8" s="37" t="n">
        <f aca="false">'KPI Calculations'!B28</f>
        <v>461149</v>
      </c>
      <c r="F8" s="37"/>
      <c r="G8" s="37" t="n">
        <f aca="false">'KPI Calculations'!L28</f>
        <v>1467552</v>
      </c>
      <c r="H8" s="37"/>
    </row>
    <row r="9" customFormat="false" ht="15" hidden="false" customHeight="false" outlineLevel="0" collapsed="false">
      <c r="A9" s="38" t="str">
        <f aca="false">TEXT(SUM('KPI Calculations'!J5:J28)/SUM('KPI Calculations'!B5:B28),"0.0%")&amp;" margin"</f>
        <v>36.6% margin</v>
      </c>
      <c r="B9" s="38"/>
      <c r="C9" s="38" t="s">
        <v>84</v>
      </c>
      <c r="D9" s="38"/>
      <c r="E9" s="38" t="str">
        <f aca="false">TEXT('KPI Calculations'!A28,"mmm-yyyy")</f>
        <v>Dec-2025</v>
      </c>
      <c r="F9" s="38"/>
      <c r="G9" s="38" t="s">
        <v>89</v>
      </c>
      <c r="H9" s="38"/>
    </row>
    <row r="11" customFormat="false" ht="19.5" hidden="false" customHeight="true" outlineLevel="0" collapsed="false">
      <c r="A11" s="21" t="s">
        <v>90</v>
      </c>
      <c r="B11" s="21"/>
      <c r="C11" s="21"/>
      <c r="D11" s="21"/>
      <c r="E11" s="21"/>
      <c r="F11" s="21"/>
      <c r="G11" s="21"/>
      <c r="H11" s="21"/>
    </row>
  </sheetData>
  <mergeCells count="27">
    <mergeCell ref="A1:H1"/>
    <mergeCell ref="A2:H2"/>
    <mergeCell ref="A4:B4"/>
    <mergeCell ref="C4:D4"/>
    <mergeCell ref="E4:F4"/>
    <mergeCell ref="G4:H4"/>
    <mergeCell ref="A5:B5"/>
    <mergeCell ref="C5:D5"/>
    <mergeCell ref="E5:F5"/>
    <mergeCell ref="G5:H5"/>
    <mergeCell ref="A6:B6"/>
    <mergeCell ref="C6:D6"/>
    <mergeCell ref="E6:F6"/>
    <mergeCell ref="G6:H6"/>
    <mergeCell ref="A7:B7"/>
    <mergeCell ref="C7:D7"/>
    <mergeCell ref="E7:F7"/>
    <mergeCell ref="G7:H7"/>
    <mergeCell ref="A8:B8"/>
    <mergeCell ref="C8:D8"/>
    <mergeCell ref="E8:F8"/>
    <mergeCell ref="G8:H8"/>
    <mergeCell ref="A9:B9"/>
    <mergeCell ref="C9:D9"/>
    <mergeCell ref="E9:F9"/>
    <mergeCell ref="G9:H9"/>
    <mergeCell ref="A11:H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4" min="2" style="0" width="14"/>
    <col collapsed="false" customWidth="true" hidden="false" outlineLevel="0" max="5" min="5" style="0" width="12"/>
    <col collapsed="false" customWidth="true" hidden="false" outlineLevel="0" max="6" min="6" style="0" width="30"/>
  </cols>
  <sheetData>
    <row r="1" customFormat="false" ht="33.75" hidden="false" customHeight="true" outlineLevel="0" collapsed="false">
      <c r="A1" s="1" t="s">
        <v>91</v>
      </c>
      <c r="B1" s="1"/>
      <c r="C1" s="1"/>
      <c r="D1" s="1"/>
      <c r="E1" s="1"/>
      <c r="F1" s="1"/>
    </row>
    <row r="2" customFormat="false" ht="15" hidden="false" customHeight="false" outlineLevel="0" collapsed="false">
      <c r="A2" s="13" t="s">
        <v>92</v>
      </c>
      <c r="B2" s="13"/>
      <c r="C2" s="13"/>
      <c r="D2" s="13"/>
      <c r="E2" s="13"/>
      <c r="F2" s="13"/>
    </row>
    <row r="4" customFormat="false" ht="30" hidden="false" customHeight="true" outlineLevel="0" collapsed="false">
      <c r="A4" s="14" t="s">
        <v>35</v>
      </c>
      <c r="B4" s="14" t="s">
        <v>36</v>
      </c>
      <c r="C4" s="14" t="s">
        <v>70</v>
      </c>
      <c r="D4" s="14" t="s">
        <v>93</v>
      </c>
      <c r="E4" s="14" t="s">
        <v>94</v>
      </c>
      <c r="F4" s="14" t="s">
        <v>95</v>
      </c>
    </row>
    <row r="5" customFormat="false" ht="15" hidden="false" customHeight="false" outlineLevel="0" collapsed="false">
      <c r="A5" s="30" t="n">
        <f aca="false">'KPI Calculations'!A5</f>
        <v>45292</v>
      </c>
      <c r="B5" s="31" t="n">
        <f aca="false">'KPI Calculations'!B5</f>
        <v>462251</v>
      </c>
      <c r="C5" s="31" t="n">
        <f aca="false">'KPI Calculations'!C5</f>
        <v>444137</v>
      </c>
      <c r="D5" s="31" t="n">
        <f aca="false">'KPI Calculations'!D5</f>
        <v>18114</v>
      </c>
      <c r="E5" s="39" t="n">
        <f aca="false">'KPI Calculations'!E5</f>
        <v>0.0407847128250968</v>
      </c>
      <c r="F5" s="40" t="str">
        <f aca="false">IF(D5&gt;=0,"Above budget — favorable revenue performance","Below budget — unfavorable, review demand/pricing drivers")</f>
        <v>Above budget — favorable revenue performance</v>
      </c>
    </row>
    <row r="6" customFormat="false" ht="15" hidden="false" customHeight="false" outlineLevel="0" collapsed="false">
      <c r="A6" s="34" t="n">
        <f aca="false">'KPI Calculations'!A6</f>
        <v>45323</v>
      </c>
      <c r="B6" s="35" t="n">
        <f aca="false">'KPI Calculations'!B6</f>
        <v>497488</v>
      </c>
      <c r="C6" s="35" t="n">
        <f aca="false">'KPI Calculations'!C6</f>
        <v>496610</v>
      </c>
      <c r="D6" s="35" t="n">
        <f aca="false">'KPI Calculations'!D6</f>
        <v>878</v>
      </c>
      <c r="E6" s="41" t="n">
        <f aca="false">'KPI Calculations'!E6</f>
        <v>0.00176798695153138</v>
      </c>
      <c r="F6" s="42" t="str">
        <f aca="false">IF(D6&gt;=0,"Above budget — favorable revenue performance","Below budget — unfavorable, review demand/pricing drivers")</f>
        <v>Above budget — favorable revenue performance</v>
      </c>
    </row>
    <row r="7" customFormat="false" ht="15" hidden="false" customHeight="false" outlineLevel="0" collapsed="false">
      <c r="A7" s="30" t="n">
        <f aca="false">'KPI Calculations'!A7</f>
        <v>45352</v>
      </c>
      <c r="B7" s="31" t="n">
        <f aca="false">'KPI Calculations'!B7</f>
        <v>506898</v>
      </c>
      <c r="C7" s="31" t="n">
        <f aca="false">'KPI Calculations'!C7</f>
        <v>489090</v>
      </c>
      <c r="D7" s="31" t="n">
        <f aca="false">'KPI Calculations'!D7</f>
        <v>17808</v>
      </c>
      <c r="E7" s="39" t="n">
        <f aca="false">'KPI Calculations'!E7</f>
        <v>0.0364104765993989</v>
      </c>
      <c r="F7" s="40" t="str">
        <f aca="false">IF(D7&gt;=0,"Above budget — favorable revenue performance","Below budget — unfavorable, review demand/pricing drivers")</f>
        <v>Above budget — favorable revenue performance</v>
      </c>
    </row>
    <row r="8" customFormat="false" ht="15" hidden="false" customHeight="false" outlineLevel="0" collapsed="false">
      <c r="A8" s="34" t="n">
        <f aca="false">'KPI Calculations'!A8</f>
        <v>45383</v>
      </c>
      <c r="B8" s="35" t="n">
        <f aca="false">'KPI Calculations'!B8</f>
        <v>474963</v>
      </c>
      <c r="C8" s="35" t="n">
        <f aca="false">'KPI Calculations'!C8</f>
        <v>477432</v>
      </c>
      <c r="D8" s="35" t="n">
        <f aca="false">'KPI Calculations'!D8</f>
        <v>-2469</v>
      </c>
      <c r="E8" s="41" t="n">
        <f aca="false">'KPI Calculations'!E8</f>
        <v>-0.00517141708138541</v>
      </c>
      <c r="F8" s="42" t="str">
        <f aca="false">IF(D8&gt;=0,"Above budget — favorable revenue performance","Below budget — unfavorable, review demand/pricing drivers")</f>
        <v>Below budget — unfavorable, review demand/pricing drivers</v>
      </c>
    </row>
    <row r="9" customFormat="false" ht="15" hidden="false" customHeight="false" outlineLevel="0" collapsed="false">
      <c r="A9" s="30" t="n">
        <f aca="false">'KPI Calculations'!A9</f>
        <v>45413</v>
      </c>
      <c r="B9" s="31" t="n">
        <f aca="false">'KPI Calculations'!B9</f>
        <v>536028</v>
      </c>
      <c r="C9" s="31" t="n">
        <f aca="false">'KPI Calculations'!C9</f>
        <v>523091</v>
      </c>
      <c r="D9" s="31" t="n">
        <f aca="false">'KPI Calculations'!D9</f>
        <v>12937</v>
      </c>
      <c r="E9" s="39" t="n">
        <f aca="false">'KPI Calculations'!E9</f>
        <v>0.0247318344226913</v>
      </c>
      <c r="F9" s="40" t="str">
        <f aca="false">IF(D9&gt;=0,"Above budget — favorable revenue performance","Below budget — unfavorable, review demand/pricing drivers")</f>
        <v>Above budget — favorable revenue performance</v>
      </c>
    </row>
    <row r="10" customFormat="false" ht="15" hidden="false" customHeight="false" outlineLevel="0" collapsed="false">
      <c r="A10" s="34" t="n">
        <f aca="false">'KPI Calculations'!A10</f>
        <v>45444</v>
      </c>
      <c r="B10" s="35" t="n">
        <f aca="false">'KPI Calculations'!B10</f>
        <v>466264</v>
      </c>
      <c r="C10" s="35" t="n">
        <f aca="false">'KPI Calculations'!C10</f>
        <v>475652</v>
      </c>
      <c r="D10" s="35" t="n">
        <f aca="false">'KPI Calculations'!D10</f>
        <v>-9388</v>
      </c>
      <c r="E10" s="41" t="n">
        <f aca="false">'KPI Calculations'!E10</f>
        <v>-0.0197371187338643</v>
      </c>
      <c r="F10" s="42" t="str">
        <f aca="false">IF(D10&gt;=0,"Above budget — favorable revenue performance","Below budget — unfavorable, review demand/pricing drivers")</f>
        <v>Below budget — unfavorable, review demand/pricing drivers</v>
      </c>
    </row>
    <row r="11" customFormat="false" ht="15" hidden="false" customHeight="false" outlineLevel="0" collapsed="false">
      <c r="A11" s="30" t="n">
        <f aca="false">'KPI Calculations'!A11</f>
        <v>45474</v>
      </c>
      <c r="B11" s="31" t="n">
        <f aca="false">'KPI Calculations'!B11</f>
        <v>468316</v>
      </c>
      <c r="C11" s="31" t="n">
        <f aca="false">'KPI Calculations'!C11</f>
        <v>472335</v>
      </c>
      <c r="D11" s="31" t="n">
        <f aca="false">'KPI Calculations'!D11</f>
        <v>-4019</v>
      </c>
      <c r="E11" s="39" t="n">
        <f aca="false">'KPI Calculations'!E11</f>
        <v>-0.00850879142981147</v>
      </c>
      <c r="F11" s="40" t="str">
        <f aca="false">IF(D11&gt;=0,"Above budget — favorable revenue performance","Below budget — unfavorable, review demand/pricing drivers")</f>
        <v>Below budget — unfavorable, review demand/pricing drivers</v>
      </c>
    </row>
    <row r="12" customFormat="false" ht="15" hidden="false" customHeight="false" outlineLevel="0" collapsed="false">
      <c r="A12" s="34" t="n">
        <f aca="false">'KPI Calculations'!A12</f>
        <v>45505</v>
      </c>
      <c r="B12" s="35" t="n">
        <f aca="false">'KPI Calculations'!B12</f>
        <v>504131</v>
      </c>
      <c r="C12" s="35" t="n">
        <f aca="false">'KPI Calculations'!C12</f>
        <v>498913</v>
      </c>
      <c r="D12" s="35" t="n">
        <f aca="false">'KPI Calculations'!D12</f>
        <v>5218</v>
      </c>
      <c r="E12" s="41" t="n">
        <f aca="false">'KPI Calculations'!E12</f>
        <v>0.0104587372948791</v>
      </c>
      <c r="F12" s="42" t="str">
        <f aca="false">IF(D12&gt;=0,"Above budget — favorable revenue performance","Below budget — unfavorable, review demand/pricing drivers")</f>
        <v>Above budget — favorable revenue performance</v>
      </c>
    </row>
    <row r="13" customFormat="false" ht="15" hidden="false" customHeight="false" outlineLevel="0" collapsed="false">
      <c r="A13" s="30" t="n">
        <f aca="false">'KPI Calculations'!A13</f>
        <v>45536</v>
      </c>
      <c r="B13" s="31" t="n">
        <f aca="false">'KPI Calculations'!B13</f>
        <v>473869</v>
      </c>
      <c r="C13" s="31" t="n">
        <f aca="false">'KPI Calculations'!C13</f>
        <v>477715</v>
      </c>
      <c r="D13" s="31" t="n">
        <f aca="false">'KPI Calculations'!D13</f>
        <v>-3846</v>
      </c>
      <c r="E13" s="39" t="n">
        <f aca="false">'KPI Calculations'!E13</f>
        <v>-0.00805082528285693</v>
      </c>
      <c r="F13" s="40" t="str">
        <f aca="false">IF(D13&gt;=0,"Above budget — favorable revenue performance","Below budget — unfavorable, review demand/pricing drivers")</f>
        <v>Below budget — unfavorable, review demand/pricing drivers</v>
      </c>
    </row>
    <row r="14" customFormat="false" ht="15" hidden="false" customHeight="false" outlineLevel="0" collapsed="false">
      <c r="A14" s="34" t="n">
        <f aca="false">'KPI Calculations'!A14</f>
        <v>45566</v>
      </c>
      <c r="B14" s="35" t="n">
        <f aca="false">'KPI Calculations'!B14</f>
        <v>463637</v>
      </c>
      <c r="C14" s="35" t="n">
        <f aca="false">'KPI Calculations'!C14</f>
        <v>447973</v>
      </c>
      <c r="D14" s="35" t="n">
        <f aca="false">'KPI Calculations'!D14</f>
        <v>15664</v>
      </c>
      <c r="E14" s="41" t="n">
        <f aca="false">'KPI Calculations'!E14</f>
        <v>0.0349663930638677</v>
      </c>
      <c r="F14" s="42" t="str">
        <f aca="false">IF(D14&gt;=0,"Above budget — favorable revenue performance","Below budget — unfavorable, review demand/pricing drivers")</f>
        <v>Above budget — favorable revenue performance</v>
      </c>
    </row>
    <row r="15" customFormat="false" ht="15" hidden="false" customHeight="false" outlineLevel="0" collapsed="false">
      <c r="A15" s="30" t="n">
        <f aca="false">'KPI Calculations'!A15</f>
        <v>45597</v>
      </c>
      <c r="B15" s="31" t="n">
        <f aca="false">'KPI Calculations'!B15</f>
        <v>525231</v>
      </c>
      <c r="C15" s="31" t="n">
        <f aca="false">'KPI Calculations'!C15</f>
        <v>538350</v>
      </c>
      <c r="D15" s="31" t="n">
        <f aca="false">'KPI Calculations'!D15</f>
        <v>-13119</v>
      </c>
      <c r="E15" s="39" t="n">
        <f aca="false">'KPI Calculations'!E15</f>
        <v>-0.0243689049874617</v>
      </c>
      <c r="F15" s="40" t="str">
        <f aca="false">IF(D15&gt;=0,"Above budget — favorable revenue performance","Below budget — unfavorable, review demand/pricing drivers")</f>
        <v>Below budget — unfavorable, review demand/pricing drivers</v>
      </c>
    </row>
    <row r="16" customFormat="false" ht="15" hidden="false" customHeight="false" outlineLevel="0" collapsed="false">
      <c r="A16" s="34" t="n">
        <f aca="false">'KPI Calculations'!A16</f>
        <v>45627</v>
      </c>
      <c r="B16" s="35" t="n">
        <f aca="false">'KPI Calculations'!B16</f>
        <v>494883</v>
      </c>
      <c r="C16" s="35" t="n">
        <f aca="false">'KPI Calculations'!C16</f>
        <v>489544</v>
      </c>
      <c r="D16" s="35" t="n">
        <f aca="false">'KPI Calculations'!D16</f>
        <v>5339</v>
      </c>
      <c r="E16" s="41" t="n">
        <f aca="false">'KPI Calculations'!E16</f>
        <v>0.0109060676874806</v>
      </c>
      <c r="F16" s="42" t="str">
        <f aca="false">IF(D16&gt;=0,"Above budget — favorable revenue performance","Below budget — unfavorable, review demand/pricing drivers")</f>
        <v>Above budget — favorable revenue performance</v>
      </c>
    </row>
    <row r="17" customFormat="false" ht="15" hidden="false" customHeight="false" outlineLevel="0" collapsed="false">
      <c r="A17" s="30" t="n">
        <f aca="false">'KPI Calculations'!A17</f>
        <v>45658</v>
      </c>
      <c r="B17" s="31" t="n">
        <f aca="false">'KPI Calculations'!B17</f>
        <v>489688</v>
      </c>
      <c r="C17" s="31" t="n">
        <f aca="false">'KPI Calculations'!C17</f>
        <v>501032</v>
      </c>
      <c r="D17" s="31" t="n">
        <f aca="false">'KPI Calculations'!D17</f>
        <v>-11344</v>
      </c>
      <c r="E17" s="39" t="n">
        <f aca="false">'KPI Calculations'!E17</f>
        <v>-0.022641268421977</v>
      </c>
      <c r="F17" s="40" t="str">
        <f aca="false">IF(D17&gt;=0,"Above budget — favorable revenue performance","Below budget — unfavorable, review demand/pricing drivers")</f>
        <v>Below budget — unfavorable, review demand/pricing drivers</v>
      </c>
    </row>
    <row r="18" customFormat="false" ht="15" hidden="false" customHeight="false" outlineLevel="0" collapsed="false">
      <c r="A18" s="34" t="n">
        <f aca="false">'KPI Calculations'!A18</f>
        <v>45689</v>
      </c>
      <c r="B18" s="35" t="n">
        <f aca="false">'KPI Calculations'!B18</f>
        <v>526053</v>
      </c>
      <c r="C18" s="35" t="n">
        <f aca="false">'KPI Calculations'!C18</f>
        <v>508169</v>
      </c>
      <c r="D18" s="35" t="n">
        <f aca="false">'KPI Calculations'!D18</f>
        <v>17884</v>
      </c>
      <c r="E18" s="41" t="n">
        <f aca="false">'KPI Calculations'!E18</f>
        <v>0.0351930164964805</v>
      </c>
      <c r="F18" s="42" t="str">
        <f aca="false">IF(D18&gt;=0,"Above budget — favorable revenue performance","Below budget — unfavorable, review demand/pricing drivers")</f>
        <v>Above budget — favorable revenue performance</v>
      </c>
    </row>
    <row r="19" customFormat="false" ht="15" hidden="false" customHeight="false" outlineLevel="0" collapsed="false">
      <c r="A19" s="30" t="n">
        <f aca="false">'KPI Calculations'!A19</f>
        <v>45717</v>
      </c>
      <c r="B19" s="31" t="n">
        <f aca="false">'KPI Calculations'!B19</f>
        <v>523412</v>
      </c>
      <c r="C19" s="31" t="n">
        <f aca="false">'KPI Calculations'!C19</f>
        <v>514891</v>
      </c>
      <c r="D19" s="31" t="n">
        <f aca="false">'KPI Calculations'!D19</f>
        <v>8521</v>
      </c>
      <c r="E19" s="39" t="n">
        <f aca="false">'KPI Calculations'!E19</f>
        <v>0.0165491337001424</v>
      </c>
      <c r="F19" s="40" t="str">
        <f aca="false">IF(D19&gt;=0,"Above budget — favorable revenue performance","Below budget — unfavorable, review demand/pricing drivers")</f>
        <v>Above budget — favorable revenue performance</v>
      </c>
    </row>
    <row r="20" customFormat="false" ht="15" hidden="false" customHeight="false" outlineLevel="0" collapsed="false">
      <c r="A20" s="34" t="n">
        <f aca="false">'KPI Calculations'!A20</f>
        <v>45748</v>
      </c>
      <c r="B20" s="35" t="n">
        <f aca="false">'KPI Calculations'!B20</f>
        <v>536122</v>
      </c>
      <c r="C20" s="35" t="n">
        <f aca="false">'KPI Calculations'!C20</f>
        <v>545698</v>
      </c>
      <c r="D20" s="35" t="n">
        <f aca="false">'KPI Calculations'!D20</f>
        <v>-9576</v>
      </c>
      <c r="E20" s="41" t="n">
        <f aca="false">'KPI Calculations'!E20</f>
        <v>-0.0175481676678309</v>
      </c>
      <c r="F20" s="42" t="str">
        <f aca="false">IF(D20&gt;=0,"Above budget — favorable revenue performance","Below budget — unfavorable, review demand/pricing drivers")</f>
        <v>Below budget — unfavorable, review demand/pricing drivers</v>
      </c>
    </row>
    <row r="21" customFormat="false" ht="15" hidden="false" customHeight="false" outlineLevel="0" collapsed="false">
      <c r="A21" s="30" t="n">
        <f aca="false">'KPI Calculations'!A21</f>
        <v>45778</v>
      </c>
      <c r="B21" s="31" t="n">
        <f aca="false">'KPI Calculations'!B21</f>
        <v>495786</v>
      </c>
      <c r="C21" s="31" t="n">
        <f aca="false">'KPI Calculations'!C21</f>
        <v>479537</v>
      </c>
      <c r="D21" s="31" t="n">
        <f aca="false">'KPI Calculations'!D21</f>
        <v>16249</v>
      </c>
      <c r="E21" s="39" t="n">
        <f aca="false">'KPI Calculations'!E21</f>
        <v>0.0338847680158153</v>
      </c>
      <c r="F21" s="40" t="str">
        <f aca="false">IF(D21&gt;=0,"Above budget — favorable revenue performance","Below budget — unfavorable, review demand/pricing drivers")</f>
        <v>Above budget — favorable revenue performance</v>
      </c>
    </row>
    <row r="22" customFormat="false" ht="15" hidden="false" customHeight="false" outlineLevel="0" collapsed="false">
      <c r="A22" s="34" t="n">
        <f aca="false">'KPI Calculations'!A22</f>
        <v>45809</v>
      </c>
      <c r="B22" s="35" t="n">
        <f aca="false">'KPI Calculations'!B22</f>
        <v>502834</v>
      </c>
      <c r="C22" s="35" t="n">
        <f aca="false">'KPI Calculations'!C22</f>
        <v>502390</v>
      </c>
      <c r="D22" s="35" t="n">
        <f aca="false">'KPI Calculations'!D22</f>
        <v>444</v>
      </c>
      <c r="E22" s="41" t="n">
        <f aca="false">'KPI Calculations'!E22</f>
        <v>0.000883775552857342</v>
      </c>
      <c r="F22" s="42" t="str">
        <f aca="false">IF(D22&gt;=0,"Above budget — favorable revenue performance","Below budget — unfavorable, review demand/pricing drivers")</f>
        <v>Above budget — favorable revenue performance</v>
      </c>
    </row>
    <row r="23" customFormat="false" ht="15" hidden="false" customHeight="false" outlineLevel="0" collapsed="false">
      <c r="A23" s="30" t="n">
        <f aca="false">'KPI Calculations'!A23</f>
        <v>45839</v>
      </c>
      <c r="B23" s="31" t="n">
        <f aca="false">'KPI Calculations'!B23</f>
        <v>490661</v>
      </c>
      <c r="C23" s="31" t="n">
        <f aca="false">'KPI Calculations'!C23</f>
        <v>488366</v>
      </c>
      <c r="D23" s="31" t="n">
        <f aca="false">'KPI Calculations'!D23</f>
        <v>2295</v>
      </c>
      <c r="E23" s="39" t="n">
        <f aca="false">'KPI Calculations'!E23</f>
        <v>0.00469934434420087</v>
      </c>
      <c r="F23" s="40" t="str">
        <f aca="false">IF(D23&gt;=0,"Above budget — favorable revenue performance","Below budget — unfavorable, review demand/pricing drivers")</f>
        <v>Above budget — favorable revenue performance</v>
      </c>
    </row>
    <row r="24" customFormat="false" ht="15" hidden="false" customHeight="false" outlineLevel="0" collapsed="false">
      <c r="A24" s="34" t="n">
        <f aca="false">'KPI Calculations'!A24</f>
        <v>45870</v>
      </c>
      <c r="B24" s="35" t="n">
        <f aca="false">'KPI Calculations'!B24</f>
        <v>521823</v>
      </c>
      <c r="C24" s="35" t="n">
        <f aca="false">'KPI Calculations'!C24</f>
        <v>536903</v>
      </c>
      <c r="D24" s="35" t="n">
        <f aca="false">'KPI Calculations'!D24</f>
        <v>-15080</v>
      </c>
      <c r="E24" s="41" t="n">
        <f aca="false">'KPI Calculations'!E24</f>
        <v>-0.0280870101303215</v>
      </c>
      <c r="F24" s="42" t="str">
        <f aca="false">IF(D24&gt;=0,"Above budget — favorable revenue performance","Below budget — unfavorable, review demand/pricing drivers")</f>
        <v>Below budget — unfavorable, review demand/pricing drivers</v>
      </c>
    </row>
    <row r="25" customFormat="false" ht="15" hidden="false" customHeight="false" outlineLevel="0" collapsed="false">
      <c r="A25" s="30" t="n">
        <f aca="false">'KPI Calculations'!A25</f>
        <v>45901</v>
      </c>
      <c r="B25" s="31" t="n">
        <f aca="false">'KPI Calculations'!B25</f>
        <v>506020</v>
      </c>
      <c r="C25" s="31" t="n">
        <f aca="false">'KPI Calculations'!C25</f>
        <v>486884</v>
      </c>
      <c r="D25" s="31" t="n">
        <f aca="false">'KPI Calculations'!D25</f>
        <v>19136</v>
      </c>
      <c r="E25" s="39" t="n">
        <f aca="false">'KPI Calculations'!E25</f>
        <v>0.0393029961962192</v>
      </c>
      <c r="F25" s="40" t="str">
        <f aca="false">IF(D25&gt;=0,"Above budget — favorable revenue performance","Below budget — unfavorable, review demand/pricing drivers")</f>
        <v>Above budget — favorable revenue performance</v>
      </c>
    </row>
    <row r="26" customFormat="false" ht="15" hidden="false" customHeight="false" outlineLevel="0" collapsed="false">
      <c r="A26" s="34" t="n">
        <f aca="false">'KPI Calculations'!A26</f>
        <v>45931</v>
      </c>
      <c r="B26" s="35" t="n">
        <f aca="false">'KPI Calculations'!B26</f>
        <v>506828</v>
      </c>
      <c r="C26" s="35" t="n">
        <f aca="false">'KPI Calculations'!C26</f>
        <v>503593</v>
      </c>
      <c r="D26" s="35" t="n">
        <f aca="false">'KPI Calculations'!D26</f>
        <v>3235</v>
      </c>
      <c r="E26" s="41" t="n">
        <f aca="false">'KPI Calculations'!E26</f>
        <v>0.00642383829799064</v>
      </c>
      <c r="F26" s="42" t="str">
        <f aca="false">IF(D26&gt;=0,"Above budget — favorable revenue performance","Below budget — unfavorable, review demand/pricing drivers")</f>
        <v>Above budget — favorable revenue performance</v>
      </c>
    </row>
    <row r="27" customFormat="false" ht="15" hidden="false" customHeight="false" outlineLevel="0" collapsed="false">
      <c r="A27" s="30" t="n">
        <f aca="false">'KPI Calculations'!A27</f>
        <v>45962</v>
      </c>
      <c r="B27" s="31" t="n">
        <f aca="false">'KPI Calculations'!B27</f>
        <v>499575</v>
      </c>
      <c r="C27" s="31" t="n">
        <f aca="false">'KPI Calculations'!C27</f>
        <v>482887</v>
      </c>
      <c r="D27" s="31" t="n">
        <f aca="false">'KPI Calculations'!D27</f>
        <v>16688</v>
      </c>
      <c r="E27" s="39" t="n">
        <f aca="false">'KPI Calculations'!E27</f>
        <v>0.0345588098250729</v>
      </c>
      <c r="F27" s="40" t="str">
        <f aca="false">IF(D27&gt;=0,"Above budget — favorable revenue performance","Below budget — unfavorable, review demand/pricing drivers")</f>
        <v>Above budget — favorable revenue performance</v>
      </c>
    </row>
    <row r="28" customFormat="false" ht="15" hidden="false" customHeight="false" outlineLevel="0" collapsed="false">
      <c r="A28" s="34" t="n">
        <f aca="false">'KPI Calculations'!A28</f>
        <v>45992</v>
      </c>
      <c r="B28" s="35" t="n">
        <f aca="false">'KPI Calculations'!B28</f>
        <v>461149</v>
      </c>
      <c r="C28" s="35" t="n">
        <f aca="false">'KPI Calculations'!C28</f>
        <v>443947</v>
      </c>
      <c r="D28" s="35" t="n">
        <f aca="false">'KPI Calculations'!D28</f>
        <v>17202</v>
      </c>
      <c r="E28" s="41" t="n">
        <f aca="false">'KPI Calculations'!E28</f>
        <v>0.0387478685518767</v>
      </c>
      <c r="F28" s="42" t="str">
        <f aca="false">IF(D28&gt;=0,"Above budget — favorable revenue performance","Below budget — unfavorable, review demand/pricing drivers")</f>
        <v>Above budget — favorable revenue performance</v>
      </c>
    </row>
    <row r="30" customFormat="false" ht="15" hidden="false" customHeight="false" outlineLevel="0" collapsed="false">
      <c r="A30" s="3" t="s">
        <v>96</v>
      </c>
      <c r="B30" s="3"/>
      <c r="C30" s="3"/>
      <c r="D30" s="3"/>
      <c r="E30" s="3"/>
      <c r="F30" s="3"/>
    </row>
    <row r="31" customFormat="false" ht="15" hidden="false" customHeight="false" outlineLevel="0" collapsed="false">
      <c r="A31" s="43" t="s">
        <v>97</v>
      </c>
      <c r="B31" s="44" t="n">
        <f aca="false">COUNTIF(D5:D28,"&gt;=0")</f>
        <v>16</v>
      </c>
    </row>
    <row r="32" customFormat="false" ht="15" hidden="false" customHeight="false" outlineLevel="0" collapsed="false">
      <c r="A32" s="43" t="s">
        <v>98</v>
      </c>
      <c r="B32" s="44" t="n">
        <f aca="false">COUNTIF(D5:D28,"&lt;0")</f>
        <v>8</v>
      </c>
    </row>
    <row r="33" customFormat="false" ht="15" hidden="false" customHeight="false" outlineLevel="0" collapsed="false">
      <c r="A33" s="43" t="s">
        <v>99</v>
      </c>
      <c r="B33" s="45" t="n">
        <f aca="false">AVERAGE(E5:E28)</f>
        <v>0.00983984400375384</v>
      </c>
    </row>
  </sheetData>
  <mergeCells count="3">
    <mergeCell ref="A1:F1"/>
    <mergeCell ref="A2:F2"/>
    <mergeCell ref="A30:F30"/>
  </mergeCells>
  <conditionalFormatting sqref="D5:D28">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4" min="2" style="0" width="14"/>
    <col collapsed="false" customWidth="true" hidden="false" outlineLevel="0" max="5" min="5" style="0" width="16"/>
  </cols>
  <sheetData>
    <row r="1" customFormat="false" ht="33.75" hidden="false" customHeight="true" outlineLevel="0" collapsed="false">
      <c r="A1" s="1" t="s">
        <v>100</v>
      </c>
      <c r="B1" s="1"/>
      <c r="C1" s="1"/>
      <c r="D1" s="1"/>
      <c r="E1" s="1"/>
    </row>
    <row r="2" customFormat="false" ht="22.35" hidden="false" customHeight="true" outlineLevel="0" collapsed="false">
      <c r="A2" s="26" t="s">
        <v>101</v>
      </c>
      <c r="B2" s="26"/>
      <c r="C2" s="26"/>
      <c r="D2" s="26"/>
      <c r="E2" s="26"/>
    </row>
    <row r="4" customFormat="false" ht="30" hidden="false" customHeight="true" outlineLevel="0" collapsed="false">
      <c r="A4" s="14" t="s">
        <v>35</v>
      </c>
      <c r="B4" s="14" t="s">
        <v>39</v>
      </c>
      <c r="C4" s="14" t="s">
        <v>40</v>
      </c>
      <c r="D4" s="14" t="s">
        <v>77</v>
      </c>
      <c r="E4" s="14" t="s">
        <v>78</v>
      </c>
    </row>
    <row r="5" customFormat="false" ht="15" hidden="false" customHeight="false" outlineLevel="0" collapsed="false">
      <c r="A5" s="30" t="n">
        <f aca="false">'Data - Actuals'!A5</f>
        <v>45292</v>
      </c>
      <c r="B5" s="31" t="n">
        <f aca="false">'Data - Actuals'!E5</f>
        <v>456080</v>
      </c>
      <c r="C5" s="31" t="n">
        <f aca="false">'Data - Actuals'!F5</f>
        <v>362798</v>
      </c>
      <c r="D5" s="31" t="n">
        <f aca="false">'KPI Calculations'!K5</f>
        <v>93282</v>
      </c>
      <c r="E5" s="31" t="n">
        <f aca="false">'KPI Calculations'!L5</f>
        <v>462251</v>
      </c>
    </row>
    <row r="6" customFormat="false" ht="15" hidden="false" customHeight="false" outlineLevel="0" collapsed="false">
      <c r="A6" s="34" t="n">
        <f aca="false">'Data - Actuals'!A6</f>
        <v>45323</v>
      </c>
      <c r="B6" s="35" t="n">
        <f aca="false">'Data - Actuals'!E6</f>
        <v>504880</v>
      </c>
      <c r="C6" s="35" t="n">
        <f aca="false">'Data - Actuals'!F6</f>
        <v>351720</v>
      </c>
      <c r="D6" s="35" t="n">
        <f aca="false">'KPI Calculations'!K6</f>
        <v>153160</v>
      </c>
      <c r="E6" s="35" t="n">
        <f aca="false">'KPI Calculations'!L6</f>
        <v>959739</v>
      </c>
    </row>
    <row r="7" customFormat="false" ht="15" hidden="false" customHeight="false" outlineLevel="0" collapsed="false">
      <c r="A7" s="30" t="n">
        <f aca="false">'Data - Actuals'!A7</f>
        <v>45352</v>
      </c>
      <c r="B7" s="31" t="n">
        <f aca="false">'Data - Actuals'!E7</f>
        <v>523725</v>
      </c>
      <c r="C7" s="31" t="n">
        <f aca="false">'Data - Actuals'!F7</f>
        <v>348016</v>
      </c>
      <c r="D7" s="31" t="n">
        <f aca="false">'KPI Calculations'!K7</f>
        <v>175709</v>
      </c>
      <c r="E7" s="31" t="n">
        <f aca="false">'KPI Calculations'!L7</f>
        <v>1466637</v>
      </c>
    </row>
    <row r="8" customFormat="false" ht="15" hidden="false" customHeight="false" outlineLevel="0" collapsed="false">
      <c r="A8" s="34" t="n">
        <f aca="false">'Data - Actuals'!A8</f>
        <v>45383</v>
      </c>
      <c r="B8" s="35" t="n">
        <f aca="false">'Data - Actuals'!E8</f>
        <v>484701</v>
      </c>
      <c r="C8" s="35" t="n">
        <f aca="false">'Data - Actuals'!F8</f>
        <v>317838</v>
      </c>
      <c r="D8" s="35" t="n">
        <f aca="false">'KPI Calculations'!K8</f>
        <v>166863</v>
      </c>
      <c r="E8" s="35" t="n">
        <f aca="false">'KPI Calculations'!L8</f>
        <v>1479349</v>
      </c>
    </row>
    <row r="9" customFormat="false" ht="15" hidden="false" customHeight="false" outlineLevel="0" collapsed="false">
      <c r="A9" s="30" t="n">
        <f aca="false">'Data - Actuals'!A9</f>
        <v>45413</v>
      </c>
      <c r="B9" s="31" t="n">
        <f aca="false">'Data - Actuals'!E9</f>
        <v>527136</v>
      </c>
      <c r="C9" s="31" t="n">
        <f aca="false">'Data - Actuals'!F9</f>
        <v>348303</v>
      </c>
      <c r="D9" s="31" t="n">
        <f aca="false">'KPI Calculations'!K9</f>
        <v>178833</v>
      </c>
      <c r="E9" s="31" t="n">
        <f aca="false">'KPI Calculations'!L9</f>
        <v>1517889</v>
      </c>
    </row>
    <row r="10" customFormat="false" ht="15" hidden="false" customHeight="false" outlineLevel="0" collapsed="false">
      <c r="A10" s="34" t="n">
        <f aca="false">'Data - Actuals'!A10</f>
        <v>45444</v>
      </c>
      <c r="B10" s="35" t="n">
        <f aca="false">'Data - Actuals'!E10</f>
        <v>482947</v>
      </c>
      <c r="C10" s="35" t="n">
        <f aca="false">'Data - Actuals'!F10</f>
        <v>372933</v>
      </c>
      <c r="D10" s="35" t="n">
        <f aca="false">'KPI Calculations'!K10</f>
        <v>110014</v>
      </c>
      <c r="E10" s="35" t="n">
        <f aca="false">'KPI Calculations'!L10</f>
        <v>1477255</v>
      </c>
    </row>
    <row r="11" customFormat="false" ht="15" hidden="false" customHeight="false" outlineLevel="0" collapsed="false">
      <c r="A11" s="30" t="n">
        <f aca="false">'Data - Actuals'!A11</f>
        <v>45474</v>
      </c>
      <c r="B11" s="31" t="n">
        <f aca="false">'Data - Actuals'!E11</f>
        <v>461591</v>
      </c>
      <c r="C11" s="31" t="n">
        <f aca="false">'Data - Actuals'!F11</f>
        <v>354630</v>
      </c>
      <c r="D11" s="31" t="n">
        <f aca="false">'KPI Calculations'!K11</f>
        <v>106961</v>
      </c>
      <c r="E11" s="31" t="n">
        <f aca="false">'KPI Calculations'!L11</f>
        <v>1470608</v>
      </c>
    </row>
    <row r="12" customFormat="false" ht="15" hidden="false" customHeight="false" outlineLevel="0" collapsed="false">
      <c r="A12" s="34" t="n">
        <f aca="false">'Data - Actuals'!A12</f>
        <v>45505</v>
      </c>
      <c r="B12" s="35" t="n">
        <f aca="false">'Data - Actuals'!E12</f>
        <v>504182</v>
      </c>
      <c r="C12" s="35" t="n">
        <f aca="false">'Data - Actuals'!F12</f>
        <v>373456</v>
      </c>
      <c r="D12" s="35" t="n">
        <f aca="false">'KPI Calculations'!K12</f>
        <v>130726</v>
      </c>
      <c r="E12" s="35" t="n">
        <f aca="false">'KPI Calculations'!L12</f>
        <v>1438711</v>
      </c>
    </row>
    <row r="13" customFormat="false" ht="15" hidden="false" customHeight="false" outlineLevel="0" collapsed="false">
      <c r="A13" s="30" t="n">
        <f aca="false">'Data - Actuals'!A13</f>
        <v>45536</v>
      </c>
      <c r="B13" s="31" t="n">
        <f aca="false">'Data - Actuals'!E13</f>
        <v>480670</v>
      </c>
      <c r="C13" s="31" t="n">
        <f aca="false">'Data - Actuals'!F13</f>
        <v>337457</v>
      </c>
      <c r="D13" s="31" t="n">
        <f aca="false">'KPI Calculations'!K13</f>
        <v>143213</v>
      </c>
      <c r="E13" s="31" t="n">
        <f aca="false">'KPI Calculations'!L13</f>
        <v>1446316</v>
      </c>
    </row>
    <row r="14" customFormat="false" ht="15" hidden="false" customHeight="false" outlineLevel="0" collapsed="false">
      <c r="A14" s="34" t="n">
        <f aca="false">'Data - Actuals'!A14</f>
        <v>45566</v>
      </c>
      <c r="B14" s="35" t="n">
        <f aca="false">'Data - Actuals'!E14</f>
        <v>470247</v>
      </c>
      <c r="C14" s="35" t="n">
        <f aca="false">'Data - Actuals'!F14</f>
        <v>336222</v>
      </c>
      <c r="D14" s="35" t="n">
        <f aca="false">'KPI Calculations'!K14</f>
        <v>134025</v>
      </c>
      <c r="E14" s="35" t="n">
        <f aca="false">'KPI Calculations'!L14</f>
        <v>1441637</v>
      </c>
    </row>
    <row r="15" customFormat="false" ht="15" hidden="false" customHeight="false" outlineLevel="0" collapsed="false">
      <c r="A15" s="30" t="n">
        <f aca="false">'Data - Actuals'!A15</f>
        <v>45597</v>
      </c>
      <c r="B15" s="31" t="n">
        <f aca="false">'Data - Actuals'!E15</f>
        <v>523520</v>
      </c>
      <c r="C15" s="31" t="n">
        <f aca="false">'Data - Actuals'!F15</f>
        <v>332281</v>
      </c>
      <c r="D15" s="31" t="n">
        <f aca="false">'KPI Calculations'!K15</f>
        <v>191239</v>
      </c>
      <c r="E15" s="31" t="n">
        <f aca="false">'KPI Calculations'!L15</f>
        <v>1462737</v>
      </c>
    </row>
    <row r="16" customFormat="false" ht="15" hidden="false" customHeight="false" outlineLevel="0" collapsed="false">
      <c r="A16" s="34" t="n">
        <f aca="false">'Data - Actuals'!A16</f>
        <v>45627</v>
      </c>
      <c r="B16" s="35" t="n">
        <f aca="false">'Data - Actuals'!E16</f>
        <v>502731</v>
      </c>
      <c r="C16" s="35" t="n">
        <f aca="false">'Data - Actuals'!F16</f>
        <v>352930</v>
      </c>
      <c r="D16" s="35" t="n">
        <f aca="false">'KPI Calculations'!K16</f>
        <v>149801</v>
      </c>
      <c r="E16" s="35" t="n">
        <f aca="false">'KPI Calculations'!L16</f>
        <v>1483751</v>
      </c>
    </row>
    <row r="17" customFormat="false" ht="15" hidden="false" customHeight="false" outlineLevel="0" collapsed="false">
      <c r="A17" s="30" t="n">
        <f aca="false">'Data - Actuals'!A17</f>
        <v>45658</v>
      </c>
      <c r="B17" s="31" t="n">
        <f aca="false">'Data - Actuals'!E17</f>
        <v>498398</v>
      </c>
      <c r="C17" s="31" t="n">
        <f aca="false">'Data - Actuals'!F17</f>
        <v>362658</v>
      </c>
      <c r="D17" s="31" t="n">
        <f aca="false">'KPI Calculations'!K17</f>
        <v>135740</v>
      </c>
      <c r="E17" s="31" t="n">
        <f aca="false">'KPI Calculations'!L17</f>
        <v>1509802</v>
      </c>
    </row>
    <row r="18" customFormat="false" ht="15" hidden="false" customHeight="false" outlineLevel="0" collapsed="false">
      <c r="A18" s="34" t="n">
        <f aca="false">'Data - Actuals'!A18</f>
        <v>45689</v>
      </c>
      <c r="B18" s="35" t="n">
        <f aca="false">'Data - Actuals'!E18</f>
        <v>536607</v>
      </c>
      <c r="C18" s="35" t="n">
        <f aca="false">'Data - Actuals'!F18</f>
        <v>361607</v>
      </c>
      <c r="D18" s="35" t="n">
        <f aca="false">'KPI Calculations'!K18</f>
        <v>175000</v>
      </c>
      <c r="E18" s="35" t="n">
        <f aca="false">'KPI Calculations'!L18</f>
        <v>1510624</v>
      </c>
    </row>
    <row r="19" customFormat="false" ht="15" hidden="false" customHeight="false" outlineLevel="0" collapsed="false">
      <c r="A19" s="30" t="n">
        <f aca="false">'Data - Actuals'!A19</f>
        <v>45717</v>
      </c>
      <c r="B19" s="31" t="n">
        <f aca="false">'Data - Actuals'!E19</f>
        <v>538562</v>
      </c>
      <c r="C19" s="31" t="n">
        <f aca="false">'Data - Actuals'!F19</f>
        <v>344773</v>
      </c>
      <c r="D19" s="31" t="n">
        <f aca="false">'KPI Calculations'!K19</f>
        <v>193789</v>
      </c>
      <c r="E19" s="31" t="n">
        <f aca="false">'KPI Calculations'!L19</f>
        <v>1539153</v>
      </c>
    </row>
    <row r="20" customFormat="false" ht="15" hidden="false" customHeight="false" outlineLevel="0" collapsed="false">
      <c r="A20" s="34" t="n">
        <f aca="false">'Data - Actuals'!A20</f>
        <v>45748</v>
      </c>
      <c r="B20" s="35" t="n">
        <f aca="false">'Data - Actuals'!E20</f>
        <v>546962</v>
      </c>
      <c r="C20" s="35" t="n">
        <f aca="false">'Data - Actuals'!F20</f>
        <v>337083</v>
      </c>
      <c r="D20" s="35" t="n">
        <f aca="false">'KPI Calculations'!K20</f>
        <v>209879</v>
      </c>
      <c r="E20" s="35" t="n">
        <f aca="false">'KPI Calculations'!L20</f>
        <v>1585587</v>
      </c>
    </row>
    <row r="21" customFormat="false" ht="15" hidden="false" customHeight="false" outlineLevel="0" collapsed="false">
      <c r="A21" s="30" t="n">
        <f aca="false">'Data - Actuals'!A21</f>
        <v>45778</v>
      </c>
      <c r="B21" s="31" t="n">
        <f aca="false">'Data - Actuals'!E21</f>
        <v>514404</v>
      </c>
      <c r="C21" s="31" t="n">
        <f aca="false">'Data - Actuals'!F21</f>
        <v>348387</v>
      </c>
      <c r="D21" s="31" t="n">
        <f aca="false">'KPI Calculations'!K21</f>
        <v>166017</v>
      </c>
      <c r="E21" s="31" t="n">
        <f aca="false">'KPI Calculations'!L21</f>
        <v>1555320</v>
      </c>
    </row>
    <row r="22" customFormat="false" ht="15" hidden="false" customHeight="false" outlineLevel="0" collapsed="false">
      <c r="A22" s="34" t="n">
        <f aca="false">'Data - Actuals'!A22</f>
        <v>45809</v>
      </c>
      <c r="B22" s="35" t="n">
        <f aca="false">'Data - Actuals'!E22</f>
        <v>495052</v>
      </c>
      <c r="C22" s="35" t="n">
        <f aca="false">'Data - Actuals'!F22</f>
        <v>352864</v>
      </c>
      <c r="D22" s="35" t="n">
        <f aca="false">'KPI Calculations'!K22</f>
        <v>142188</v>
      </c>
      <c r="E22" s="35" t="n">
        <f aca="false">'KPI Calculations'!L22</f>
        <v>1534742</v>
      </c>
    </row>
    <row r="23" customFormat="false" ht="15" hidden="false" customHeight="false" outlineLevel="0" collapsed="false">
      <c r="A23" s="30" t="n">
        <f aca="false">'Data - Actuals'!A23</f>
        <v>45839</v>
      </c>
      <c r="B23" s="31" t="n">
        <f aca="false">'Data - Actuals'!E23</f>
        <v>487328</v>
      </c>
      <c r="C23" s="31" t="n">
        <f aca="false">'Data - Actuals'!F23</f>
        <v>360778</v>
      </c>
      <c r="D23" s="31" t="n">
        <f aca="false">'KPI Calculations'!K23</f>
        <v>126550</v>
      </c>
      <c r="E23" s="31" t="n">
        <f aca="false">'KPI Calculations'!L23</f>
        <v>1489281</v>
      </c>
    </row>
    <row r="24" customFormat="false" ht="15" hidden="false" customHeight="false" outlineLevel="0" collapsed="false">
      <c r="A24" s="34" t="n">
        <f aca="false">'Data - Actuals'!A24</f>
        <v>45870</v>
      </c>
      <c r="B24" s="35" t="n">
        <f aca="false">'Data - Actuals'!E24</f>
        <v>518836</v>
      </c>
      <c r="C24" s="35" t="n">
        <f aca="false">'Data - Actuals'!F24</f>
        <v>344386</v>
      </c>
      <c r="D24" s="35" t="n">
        <f aca="false">'KPI Calculations'!K24</f>
        <v>174450</v>
      </c>
      <c r="E24" s="35" t="n">
        <f aca="false">'KPI Calculations'!L24</f>
        <v>1515318</v>
      </c>
    </row>
    <row r="25" customFormat="false" ht="15" hidden="false" customHeight="false" outlineLevel="0" collapsed="false">
      <c r="A25" s="30" t="n">
        <f aca="false">'Data - Actuals'!A25</f>
        <v>45901</v>
      </c>
      <c r="B25" s="31" t="n">
        <f aca="false">'Data - Actuals'!E25</f>
        <v>517090</v>
      </c>
      <c r="C25" s="31" t="n">
        <f aca="false">'Data - Actuals'!F25</f>
        <v>370557</v>
      </c>
      <c r="D25" s="31" t="n">
        <f aca="false">'KPI Calculations'!K25</f>
        <v>146533</v>
      </c>
      <c r="E25" s="31" t="n">
        <f aca="false">'KPI Calculations'!L25</f>
        <v>1518504</v>
      </c>
    </row>
    <row r="26" customFormat="false" ht="15" hidden="false" customHeight="false" outlineLevel="0" collapsed="false">
      <c r="A26" s="34" t="n">
        <f aca="false">'Data - Actuals'!A26</f>
        <v>45931</v>
      </c>
      <c r="B26" s="35" t="n">
        <f aca="false">'Data - Actuals'!E26</f>
        <v>514793</v>
      </c>
      <c r="C26" s="35" t="n">
        <f aca="false">'Data - Actuals'!F26</f>
        <v>344729</v>
      </c>
      <c r="D26" s="35" t="n">
        <f aca="false">'KPI Calculations'!K26</f>
        <v>170064</v>
      </c>
      <c r="E26" s="35" t="n">
        <f aca="false">'KPI Calculations'!L26</f>
        <v>1534671</v>
      </c>
    </row>
    <row r="27" customFormat="false" ht="15" hidden="false" customHeight="false" outlineLevel="0" collapsed="false">
      <c r="A27" s="30" t="n">
        <f aca="false">'Data - Actuals'!A27</f>
        <v>45962</v>
      </c>
      <c r="B27" s="31" t="n">
        <f aca="false">'Data - Actuals'!E27</f>
        <v>494060</v>
      </c>
      <c r="C27" s="31" t="n">
        <f aca="false">'Data - Actuals'!F27</f>
        <v>382029</v>
      </c>
      <c r="D27" s="31" t="n">
        <f aca="false">'KPI Calculations'!K27</f>
        <v>112031</v>
      </c>
      <c r="E27" s="31" t="n">
        <f aca="false">'KPI Calculations'!L27</f>
        <v>1512423</v>
      </c>
    </row>
    <row r="28" customFormat="false" ht="15" hidden="false" customHeight="false" outlineLevel="0" collapsed="false">
      <c r="A28" s="34" t="n">
        <f aca="false">'Data - Actuals'!A28</f>
        <v>45992</v>
      </c>
      <c r="B28" s="35" t="n">
        <f aca="false">'Data - Actuals'!E28</f>
        <v>457521</v>
      </c>
      <c r="C28" s="35" t="n">
        <f aca="false">'Data - Actuals'!F28</f>
        <v>380845</v>
      </c>
      <c r="D28" s="35" t="n">
        <f aca="false">'KPI Calculations'!K28</f>
        <v>76676</v>
      </c>
      <c r="E28" s="35" t="n">
        <f aca="false">'KPI Calculations'!L28</f>
        <v>1467552</v>
      </c>
    </row>
    <row r="30" customFormat="false" ht="15" hidden="false" customHeight="false" outlineLevel="0" collapsed="false">
      <c r="A30" s="3" t="s">
        <v>102</v>
      </c>
      <c r="B30" s="3"/>
      <c r="C30" s="3"/>
      <c r="D30" s="3"/>
      <c r="E30" s="3"/>
    </row>
    <row r="31" customFormat="false" ht="15" hidden="false" customHeight="false" outlineLevel="0" collapsed="false">
      <c r="A31" s="43" t="s">
        <v>103</v>
      </c>
      <c r="B31" s="46" t="n">
        <f aca="false">SUM(D5:D28)</f>
        <v>3562743</v>
      </c>
    </row>
    <row r="32" customFormat="false" ht="15" hidden="false" customHeight="false" outlineLevel="0" collapsed="false">
      <c r="A32" s="43" t="s">
        <v>104</v>
      </c>
      <c r="B32" s="44" t="n">
        <f aca="false">COUNTIF(D5:D28,"&lt;0")</f>
        <v>0</v>
      </c>
    </row>
    <row r="33" customFormat="false" ht="15" hidden="false" customHeight="false" outlineLevel="0" collapsed="false">
      <c r="A33" s="43" t="s">
        <v>105</v>
      </c>
      <c r="B33" s="46" t="n">
        <f aca="false">AVERAGE(D5:D28)</f>
        <v>148447.625</v>
      </c>
    </row>
  </sheetData>
  <mergeCells count="3">
    <mergeCell ref="A1:E1"/>
    <mergeCell ref="A2:E2"/>
    <mergeCell ref="A30:E30"/>
  </mergeCells>
  <conditionalFormatting sqref="D5:D28">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6"/>
    <col collapsed="false" customWidth="true" hidden="false" outlineLevel="0" max="4" min="4" style="0" width="40"/>
  </cols>
  <sheetData>
    <row r="1" customFormat="false" ht="33.75" hidden="false" customHeight="true" outlineLevel="0" collapsed="false">
      <c r="A1" s="1" t="s">
        <v>106</v>
      </c>
      <c r="B1" s="1"/>
      <c r="C1" s="1"/>
      <c r="D1" s="1"/>
    </row>
    <row r="3" customFormat="false" ht="30" hidden="false" customHeight="true" outlineLevel="0" collapsed="false">
      <c r="A3" s="14" t="s">
        <v>107</v>
      </c>
      <c r="B3" s="14" t="s">
        <v>108</v>
      </c>
      <c r="C3" s="14" t="s">
        <v>109</v>
      </c>
      <c r="D3" s="14" t="s">
        <v>110</v>
      </c>
    </row>
    <row r="4" customFormat="false" ht="15" hidden="false" customHeight="false" outlineLevel="0" collapsed="false">
      <c r="A4" s="27" t="s">
        <v>111</v>
      </c>
      <c r="B4" s="47" t="b">
        <f aca="false">COUNTA('Data - Actuals'!A5:A28)=COUNTA('Data - Budget'!A5:A28)</f>
        <v>1</v>
      </c>
      <c r="C4" s="48" t="str">
        <f aca="false">IF(B4,"PASS","FAIL")</f>
        <v>PASS</v>
      </c>
      <c r="D4" s="49" t="s">
        <v>112</v>
      </c>
    </row>
    <row r="5" customFormat="false" ht="22.35" hidden="false" customHeight="false" outlineLevel="0" collapsed="false">
      <c r="A5" s="50" t="s">
        <v>113</v>
      </c>
      <c r="B5" s="51" t="b">
        <f aca="false">SUMPRODUCT(--('Data - Actuals'!A5:A28&lt;&gt;'Data - Budget'!A5:A28))=0</f>
        <v>1</v>
      </c>
      <c r="C5" s="52" t="str">
        <f aca="false">IF(B5,"PASS","FAIL")</f>
        <v>PASS</v>
      </c>
      <c r="D5" s="53" t="s">
        <v>114</v>
      </c>
    </row>
    <row r="6" customFormat="false" ht="22.35" hidden="false" customHeight="false" outlineLevel="0" collapsed="false">
      <c r="A6" s="27" t="s">
        <v>115</v>
      </c>
      <c r="B6" s="47" t="b">
        <f aca="false">SUMPRODUCT(--ISERROR('KPI Calculations'!B5:L28))=0</f>
        <v>1</v>
      </c>
      <c r="C6" s="48" t="str">
        <f aca="false">IF(B6,"PASS","FAIL")</f>
        <v>PASS</v>
      </c>
      <c r="D6" s="49" t="s">
        <v>116</v>
      </c>
    </row>
    <row r="7" customFormat="false" ht="15" hidden="false" customHeight="false" outlineLevel="0" collapsed="false">
      <c r="A7" s="50" t="s">
        <v>117</v>
      </c>
      <c r="B7" s="51" t="b">
        <f aca="false">SUMPRODUCT(--ISERROR('Revenue Variance Analysis'!B5:E28))=0</f>
        <v>1</v>
      </c>
      <c r="C7" s="52" t="str">
        <f aca="false">IF(B7,"PASS","FAIL")</f>
        <v>PASS</v>
      </c>
      <c r="D7" s="53" t="s">
        <v>118</v>
      </c>
    </row>
    <row r="8" customFormat="false" ht="15" hidden="false" customHeight="false" outlineLevel="0" collapsed="false">
      <c r="A8" s="27" t="s">
        <v>119</v>
      </c>
      <c r="B8" s="47" t="b">
        <f aca="false">SUMPRODUCT(--ISERROR('Cash Flow &amp; Forecast'!B5:E28))=0</f>
        <v>1</v>
      </c>
      <c r="C8" s="48" t="str">
        <f aca="false">IF(B8,"PASS","FAIL")</f>
        <v>PASS</v>
      </c>
      <c r="D8" s="49" t="s">
        <v>120</v>
      </c>
    </row>
    <row r="9" customFormat="false" ht="15" hidden="false" customHeight="false" outlineLevel="0" collapsed="false">
      <c r="A9" s="50" t="s">
        <v>121</v>
      </c>
      <c r="B9" s="51" t="b">
        <f aca="false">'KPI Calculations'!D28=('KPI Calculations'!B28-'KPI Calculations'!C28)</f>
        <v>1</v>
      </c>
      <c r="C9" s="52" t="str">
        <f aca="false">IF(B9,"PASS","FAIL")</f>
        <v>PASS</v>
      </c>
      <c r="D9" s="53" t="s">
        <v>122</v>
      </c>
    </row>
    <row r="10" customFormat="false" ht="15" hidden="false" customHeight="false" outlineLevel="0" collapsed="false">
      <c r="A10" s="27" t="s">
        <v>123</v>
      </c>
      <c r="B10" s="47" t="b">
        <f aca="false">'KPI Calculations'!J28=('KPI Calculations'!B28-'KPI Calculations'!F28)</f>
        <v>1</v>
      </c>
      <c r="C10" s="48" t="str">
        <f aca="false">IF(B10,"PASS","FAIL")</f>
        <v>PASS</v>
      </c>
      <c r="D10" s="49" t="s">
        <v>124</v>
      </c>
    </row>
    <row r="11" customFormat="false" ht="22.35" hidden="false" customHeight="false" outlineLevel="0" collapsed="false">
      <c r="A11" s="50" t="s">
        <v>125</v>
      </c>
      <c r="B11" s="51" t="b">
        <f aca="false">COUNTIF('Scenario Analysis'!A6:A8,'Scenario Analysis'!F5)=1</f>
        <v>1</v>
      </c>
      <c r="C11" s="52" t="str">
        <f aca="false">IF(B11,"PASS","FAIL")</f>
        <v>PASS</v>
      </c>
      <c r="D11" s="53" t="s">
        <v>126</v>
      </c>
    </row>
    <row r="12" customFormat="false" ht="22.35" hidden="false" customHeight="false" outlineLevel="0" collapsed="false">
      <c r="A12" s="27" t="s">
        <v>127</v>
      </c>
      <c r="B12" s="47" t="b">
        <f aca="false">'Scenario Analysis'!C14&gt;=0</f>
        <v>1</v>
      </c>
      <c r="C12" s="48" t="str">
        <f aca="false">IF(B12,"PASS","FAIL")</f>
        <v>PASS</v>
      </c>
      <c r="D12" s="49" t="s">
        <v>128</v>
      </c>
    </row>
    <row r="13" customFormat="false" ht="22.35" hidden="false" customHeight="false" outlineLevel="0" collapsed="false">
      <c r="A13" s="50" t="s">
        <v>129</v>
      </c>
      <c r="B13" s="51" t="b">
        <f aca="false">SUM('KPI Calculations'!B5:B28)='Data - Actuals'!B29</f>
        <v>1</v>
      </c>
      <c r="C13" s="52" t="str">
        <f aca="false">IF(B13,"PASS","FAIL")</f>
        <v>PASS</v>
      </c>
      <c r="D13" s="53" t="s">
        <v>130</v>
      </c>
    </row>
    <row r="15" customFormat="false" ht="15" hidden="false" customHeight="false" outlineLevel="0" collapsed="false">
      <c r="A15" s="13" t="s">
        <v>131</v>
      </c>
      <c r="B15" s="13"/>
      <c r="C15" s="13"/>
      <c r="D15" s="13"/>
    </row>
  </sheetData>
  <mergeCells count="2">
    <mergeCell ref="A1:D1"/>
    <mergeCell ref="A15:D15"/>
  </mergeCells>
  <conditionalFormatting sqref="C4:C13">
    <cfRule type="cellIs" priority="2" operator="equal" aboveAverage="0" equalAverage="0" bottom="0" percent="0" rank="0" text="" dxfId="2">
      <formula>"PASS"</formula>
    </cfRule>
    <cfRule type="cellIs" priority="3" operator="equal" aboveAverage="0" equalAverage="0" bottom="0" percent="0" rank="0" text="" dxfId="3">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0"/>
    <col collapsed="false" customWidth="true" hidden="false" outlineLevel="0" max="3" min="3" style="0" width="3"/>
  </cols>
  <sheetData>
    <row r="2" customFormat="false" ht="33.75" hidden="false" customHeight="true" outlineLevel="0" collapsed="false">
      <c r="A2" s="1" t="s">
        <v>132</v>
      </c>
      <c r="B2" s="1"/>
    </row>
    <row r="4" customFormat="false" ht="15" hidden="false" customHeight="false" outlineLevel="0" collapsed="false">
      <c r="B4" s="5" t="s">
        <v>133</v>
      </c>
    </row>
    <row r="5" customFormat="false" ht="69.75" hidden="false" customHeight="true" outlineLevel="0" collapsed="false">
      <c r="B5" s="54" t="s">
        <v>134</v>
      </c>
    </row>
    <row r="7" customFormat="false" ht="15" hidden="false" customHeight="false" outlineLevel="0" collapsed="false">
      <c r="B7" s="5" t="s">
        <v>135</v>
      </c>
    </row>
    <row r="8" customFormat="false" ht="55.5" hidden="false" customHeight="true" outlineLevel="0" collapsed="false">
      <c r="B8" s="54" t="s">
        <v>136</v>
      </c>
    </row>
    <row r="9" customFormat="false" ht="42" hidden="false" customHeight="true" outlineLevel="0" collapsed="false">
      <c r="B9" s="55" t="s">
        <v>137</v>
      </c>
    </row>
    <row r="11" customFormat="false" ht="15" hidden="false" customHeight="false" outlineLevel="0" collapsed="false">
      <c r="B11" s="5" t="s">
        <v>138</v>
      </c>
    </row>
    <row r="12" customFormat="false" ht="15" hidden="false" customHeight="false" outlineLevel="0" collapsed="false">
      <c r="B12" s="11" t="s">
        <v>139</v>
      </c>
    </row>
    <row r="14" customFormat="false" ht="15" hidden="false" customHeight="false" outlineLevel="0" collapsed="false">
      <c r="B14" s="5" t="s">
        <v>140</v>
      </c>
    </row>
    <row r="15" customFormat="false" ht="15" hidden="false" customHeight="false" outlineLevel="0" collapsed="false">
      <c r="B15" s="11" t="s">
        <v>141</v>
      </c>
    </row>
    <row r="17" customFormat="false" ht="15" hidden="false" customHeight="false" outlineLevel="0" collapsed="false">
      <c r="B17" s="5" t="s">
        <v>142</v>
      </c>
    </row>
    <row r="18" customFormat="false" ht="69.75" hidden="false" customHeight="true" outlineLevel="0" collapsed="false">
      <c r="B18" s="54" t="s">
        <v>143</v>
      </c>
    </row>
    <row r="20" customFormat="false" ht="15" hidden="false" customHeight="false" outlineLevel="0" collapsed="false">
      <c r="B20" s="5" t="s">
        <v>144</v>
      </c>
    </row>
    <row r="21" customFormat="false" ht="27.75" hidden="false" customHeight="true" outlineLevel="0" collapsed="false">
      <c r="B21" s="54" t="s">
        <v>145</v>
      </c>
    </row>
    <row r="22" customFormat="false" ht="15" hidden="false" customHeight="true" outlineLevel="0" collapsed="false">
      <c r="B22" s="56" t="s">
        <v>146</v>
      </c>
    </row>
    <row r="23" customFormat="false" ht="15" hidden="false" customHeight="true" outlineLevel="0" collapsed="false">
      <c r="B23" s="56" t="s">
        <v>147</v>
      </c>
    </row>
    <row r="24" customFormat="false" ht="15" hidden="false" customHeight="true" outlineLevel="0" collapsed="false">
      <c r="B24" s="56" t="s">
        <v>148</v>
      </c>
    </row>
    <row r="25" customFormat="false" ht="15" hidden="false" customHeight="true" outlineLevel="0" collapsed="false">
      <c r="B25" s="56" t="s">
        <v>149</v>
      </c>
    </row>
    <row r="26" customFormat="false" ht="15" hidden="false" customHeight="true" outlineLevel="0" collapsed="false">
      <c r="B26" s="56" t="s">
        <v>150</v>
      </c>
    </row>
    <row r="27" customFormat="false" ht="15" hidden="false" customHeight="true" outlineLevel="0" collapsed="false">
      <c r="B27" s="56" t="s">
        <v>151</v>
      </c>
    </row>
    <row r="28" customFormat="false" ht="15" hidden="false" customHeight="true" outlineLevel="0" collapsed="false">
      <c r="B28" s="56" t="s">
        <v>152</v>
      </c>
    </row>
    <row r="29" customFormat="false" ht="15" hidden="false" customHeight="true" outlineLevel="0" collapsed="false">
      <c r="B29" s="56" t="s">
        <v>153</v>
      </c>
    </row>
    <row r="31" customFormat="false" ht="15" hidden="false" customHeight="false" outlineLevel="0" collapsed="false">
      <c r="B31" s="5" t="s">
        <v>154</v>
      </c>
    </row>
    <row r="32" customFormat="false" ht="42" hidden="false" customHeight="true" outlineLevel="0" collapsed="false">
      <c r="B32" s="54" t="s">
        <v>155</v>
      </c>
    </row>
    <row r="34" customFormat="false" ht="15" hidden="false" customHeight="false" outlineLevel="0" collapsed="false">
      <c r="B34" s="5" t="s">
        <v>156</v>
      </c>
    </row>
    <row r="35" customFormat="false" ht="84" hidden="false" customHeight="true" outlineLevel="0" collapsed="false">
      <c r="B35" s="54" t="s">
        <v>157</v>
      </c>
    </row>
    <row r="37" customFormat="false" ht="15" hidden="false" customHeight="false" outlineLevel="0" collapsed="false">
      <c r="B37" s="5" t="s">
        <v>158</v>
      </c>
    </row>
    <row r="38" customFormat="false" ht="55.5" hidden="false" customHeight="true" outlineLevel="0" collapsed="false">
      <c r="B38" s="54" t="s">
        <v>159</v>
      </c>
    </row>
  </sheetData>
  <mergeCells count="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2026-09-21T00:06:47Z</dcterms:created>
  <dc:creator>openpyxl</dc:creator>
  <dc:description/>
  <dc:language>en-US</dc:language>
  <cp:lastModifiedBy/>
  <dcterms:modified xsi:type="dcterms:W3CDTF">2026-09-20T17:06:50Z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